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0230" yWindow="-15" windowWidth="10275" windowHeight="7770" firstSheet="1" activeTab="1"/>
  </bookViews>
  <sheets>
    <sheet name="Ovulation Dummy" sheetId="2" state="hidden" r:id="rId1"/>
    <sheet name="Kalender" sheetId="1" r:id="rId2"/>
  </sheets>
  <definedNames>
    <definedName name="Courses">'Ovulation Dummy'!$B$3:$B$32</definedName>
    <definedName name="Event">'Ovulation Dummy'!$D$3:$D$32</definedName>
    <definedName name="Holiday">'Ovulation Dummy'!$C$3:$C$32</definedName>
    <definedName name="_xlnm.Print_Area" localSheetId="1">Kalender!$B$9:$X$50</definedName>
  </definedNames>
  <calcPr calcId="144525"/>
</workbook>
</file>

<file path=xl/calcChain.xml><?xml version="1.0" encoding="utf-8"?>
<calcChain xmlns="http://schemas.openxmlformats.org/spreadsheetml/2006/main">
  <c r="B9" i="1" l="1"/>
  <c r="A1" i="2" l="1"/>
  <c r="C1" i="2" s="1"/>
  <c r="D1" i="2" s="1"/>
  <c r="C3" i="2" s="1"/>
  <c r="R44" i="1"/>
  <c r="C4" i="2" l="1"/>
  <c r="D3" i="2"/>
  <c r="S44" i="1"/>
  <c r="T44" i="1" s="1"/>
  <c r="U44" i="1" s="1"/>
  <c r="V44" i="1" s="1"/>
  <c r="W44" i="1" s="1"/>
  <c r="X44" i="1" s="1"/>
  <c r="J44" i="1"/>
  <c r="K44" i="1" s="1"/>
  <c r="L44" i="1" s="1"/>
  <c r="M44" i="1" s="1"/>
  <c r="N44" i="1" s="1"/>
  <c r="O44" i="1" s="1"/>
  <c r="P44" i="1" s="1"/>
  <c r="B44" i="1"/>
  <c r="C44" i="1" s="1"/>
  <c r="D44" i="1" s="1"/>
  <c r="E44" i="1" s="1"/>
  <c r="F44" i="1" s="1"/>
  <c r="G44" i="1" s="1"/>
  <c r="H44" i="1" s="1"/>
  <c r="R35" i="1"/>
  <c r="S35" i="1" s="1"/>
  <c r="T35" i="1" s="1"/>
  <c r="U35" i="1" s="1"/>
  <c r="V35" i="1" s="1"/>
  <c r="W35" i="1" s="1"/>
  <c r="X35" i="1" s="1"/>
  <c r="J35" i="1"/>
  <c r="K35" i="1" s="1"/>
  <c r="L35" i="1" s="1"/>
  <c r="M35" i="1" s="1"/>
  <c r="N35" i="1" s="1"/>
  <c r="O35" i="1" s="1"/>
  <c r="P35" i="1" s="1"/>
  <c r="B35" i="1"/>
  <c r="C35" i="1" s="1"/>
  <c r="D35" i="1" s="1"/>
  <c r="E35" i="1" s="1"/>
  <c r="F35" i="1" s="1"/>
  <c r="G35" i="1" s="1"/>
  <c r="H35" i="1" s="1"/>
  <c r="R26" i="1"/>
  <c r="S26" i="1" s="1"/>
  <c r="T26" i="1" s="1"/>
  <c r="U26" i="1" s="1"/>
  <c r="V26" i="1" s="1"/>
  <c r="W26" i="1" s="1"/>
  <c r="X26" i="1" s="1"/>
  <c r="J26" i="1"/>
  <c r="K26" i="1" s="1"/>
  <c r="L26" i="1" s="1"/>
  <c r="M26" i="1" s="1"/>
  <c r="N26" i="1" s="1"/>
  <c r="O26" i="1" s="1"/>
  <c r="P26" i="1" s="1"/>
  <c r="B26" i="1"/>
  <c r="C26" i="1" s="1"/>
  <c r="D26" i="1" s="1"/>
  <c r="E26" i="1" s="1"/>
  <c r="F26" i="1" s="1"/>
  <c r="G26" i="1" s="1"/>
  <c r="H26" i="1" s="1"/>
  <c r="R17" i="1"/>
  <c r="S17" i="1" s="1"/>
  <c r="T17" i="1" s="1"/>
  <c r="U17" i="1" s="1"/>
  <c r="V17" i="1" s="1"/>
  <c r="W17" i="1" s="1"/>
  <c r="X17" i="1" s="1"/>
  <c r="J17" i="1"/>
  <c r="K17" i="1" s="1"/>
  <c r="L17" i="1" s="1"/>
  <c r="M17" i="1" s="1"/>
  <c r="N17" i="1" s="1"/>
  <c r="O17" i="1" s="1"/>
  <c r="P17" i="1" s="1"/>
  <c r="B17" i="1"/>
  <c r="C17" i="1" s="1"/>
  <c r="D17" i="1" s="1"/>
  <c r="E17" i="1" s="1"/>
  <c r="F17" i="1" s="1"/>
  <c r="G17" i="1" s="1"/>
  <c r="H17" i="1" s="1"/>
  <c r="J16" i="1"/>
  <c r="R16" i="1" s="1"/>
  <c r="B25" i="1" s="1"/>
  <c r="J25" i="1" s="1"/>
  <c r="R25" i="1" s="1"/>
  <c r="B34" i="1" s="1"/>
  <c r="J34" i="1" s="1"/>
  <c r="R34" i="1" s="1"/>
  <c r="B43" i="1" s="1"/>
  <c r="J43" i="1" s="1"/>
  <c r="R43" i="1" s="1"/>
  <c r="C5" i="2" l="1"/>
  <c r="D4" i="2"/>
  <c r="C6" i="2" l="1"/>
  <c r="D5" i="2"/>
  <c r="K16" i="1"/>
  <c r="S16" i="1" s="1"/>
  <c r="C25" i="1" s="1"/>
  <c r="K25" i="1" s="1"/>
  <c r="S25" i="1" s="1"/>
  <c r="C34" i="1" s="1"/>
  <c r="K34" i="1" s="1"/>
  <c r="S34" i="1" s="1"/>
  <c r="C43" i="1" s="1"/>
  <c r="K43" i="1" s="1"/>
  <c r="S43" i="1" s="1"/>
  <c r="W49" i="1"/>
  <c r="O49" i="1"/>
  <c r="G49" i="1"/>
  <c r="R45" i="1"/>
  <c r="S45" i="1" s="1"/>
  <c r="T45" i="1" s="1"/>
  <c r="U45" i="1" s="1"/>
  <c r="V45" i="1" s="1"/>
  <c r="W45" i="1" s="1"/>
  <c r="X45" i="1" s="1"/>
  <c r="R46" i="1" s="1"/>
  <c r="S46" i="1" s="1"/>
  <c r="T46" i="1" s="1"/>
  <c r="U46" i="1" s="1"/>
  <c r="V46" i="1" s="1"/>
  <c r="W46" i="1" s="1"/>
  <c r="X46" i="1" s="1"/>
  <c r="R47" i="1" s="1"/>
  <c r="S47" i="1" s="1"/>
  <c r="T47" i="1" s="1"/>
  <c r="U47" i="1" s="1"/>
  <c r="V47" i="1" s="1"/>
  <c r="W47" i="1" s="1"/>
  <c r="X47" i="1" s="1"/>
  <c r="R48" i="1" s="1"/>
  <c r="S48" i="1" s="1"/>
  <c r="T48" i="1" s="1"/>
  <c r="U48" i="1" s="1"/>
  <c r="V48" i="1" s="1"/>
  <c r="W48" i="1" s="1"/>
  <c r="X48" i="1" s="1"/>
  <c r="R49" i="1" s="1"/>
  <c r="S49" i="1" s="1"/>
  <c r="J45" i="1"/>
  <c r="K45" i="1" s="1"/>
  <c r="L45" i="1" s="1"/>
  <c r="M45" i="1" s="1"/>
  <c r="N45" i="1" s="1"/>
  <c r="O45" i="1" s="1"/>
  <c r="P45" i="1" s="1"/>
  <c r="J46" i="1" s="1"/>
  <c r="K46" i="1" s="1"/>
  <c r="L46" i="1" s="1"/>
  <c r="M46" i="1" s="1"/>
  <c r="N46" i="1" s="1"/>
  <c r="O46" i="1" s="1"/>
  <c r="P46" i="1" s="1"/>
  <c r="J47" i="1" s="1"/>
  <c r="K47" i="1" s="1"/>
  <c r="L47" i="1" s="1"/>
  <c r="M47" i="1" s="1"/>
  <c r="N47" i="1" s="1"/>
  <c r="O47" i="1" s="1"/>
  <c r="P47" i="1" s="1"/>
  <c r="J48" i="1" s="1"/>
  <c r="K48" i="1" s="1"/>
  <c r="L48" i="1" s="1"/>
  <c r="M48" i="1" s="1"/>
  <c r="N48" i="1" s="1"/>
  <c r="O48" i="1" s="1"/>
  <c r="P48" i="1" s="1"/>
  <c r="J49" i="1" s="1"/>
  <c r="K49" i="1" s="1"/>
  <c r="B45" i="1"/>
  <c r="C45" i="1" s="1"/>
  <c r="D45" i="1" s="1"/>
  <c r="E45" i="1" s="1"/>
  <c r="F45" i="1" s="1"/>
  <c r="G45" i="1" s="1"/>
  <c r="H45" i="1" s="1"/>
  <c r="B46" i="1" s="1"/>
  <c r="C46" i="1" s="1"/>
  <c r="D46" i="1" s="1"/>
  <c r="E46" i="1" s="1"/>
  <c r="F46" i="1" s="1"/>
  <c r="G46" i="1" s="1"/>
  <c r="H46" i="1" s="1"/>
  <c r="B47" i="1" s="1"/>
  <c r="C47" i="1" s="1"/>
  <c r="D47" i="1" s="1"/>
  <c r="E47" i="1" s="1"/>
  <c r="F47" i="1" s="1"/>
  <c r="G47" i="1" s="1"/>
  <c r="H47" i="1" s="1"/>
  <c r="B48" i="1" s="1"/>
  <c r="C48" i="1" s="1"/>
  <c r="D48" i="1" s="1"/>
  <c r="E48" i="1" s="1"/>
  <c r="F48" i="1" s="1"/>
  <c r="G48" i="1" s="1"/>
  <c r="H48" i="1" s="1"/>
  <c r="B49" i="1" s="1"/>
  <c r="C49" i="1" s="1"/>
  <c r="W40" i="1"/>
  <c r="O40" i="1"/>
  <c r="G40" i="1"/>
  <c r="W31" i="1"/>
  <c r="O31" i="1"/>
  <c r="G31" i="1"/>
  <c r="W22" i="1"/>
  <c r="O22" i="1"/>
  <c r="G22" i="1"/>
  <c r="B18" i="1"/>
  <c r="C18" i="1" s="1"/>
  <c r="D18" i="1" s="1"/>
  <c r="E18" i="1" s="1"/>
  <c r="F18" i="1" s="1"/>
  <c r="G18" i="1" s="1"/>
  <c r="H18" i="1" s="1"/>
  <c r="B19" i="1" s="1"/>
  <c r="C19" i="1" s="1"/>
  <c r="D19" i="1" s="1"/>
  <c r="E19" i="1" s="1"/>
  <c r="F19" i="1" s="1"/>
  <c r="G19" i="1" s="1"/>
  <c r="H19" i="1" s="1"/>
  <c r="B20" i="1" s="1"/>
  <c r="C20" i="1" s="1"/>
  <c r="D20" i="1" s="1"/>
  <c r="E20" i="1" s="1"/>
  <c r="F20" i="1" s="1"/>
  <c r="G20" i="1" s="1"/>
  <c r="H20" i="1" s="1"/>
  <c r="B21" i="1" s="1"/>
  <c r="C21" i="1" s="1"/>
  <c r="D21" i="1" s="1"/>
  <c r="E21" i="1" s="1"/>
  <c r="F21" i="1" s="1"/>
  <c r="G21" i="1" s="1"/>
  <c r="H21" i="1" s="1"/>
  <c r="B22" i="1" s="1"/>
  <c r="C22" i="1" s="1"/>
  <c r="C7" i="2" l="1"/>
  <c r="D6" i="2"/>
  <c r="L16" i="1"/>
  <c r="T16" i="1" s="1"/>
  <c r="D25" i="1" s="1"/>
  <c r="L25" i="1" s="1"/>
  <c r="T25" i="1" s="1"/>
  <c r="D34" i="1" s="1"/>
  <c r="L34" i="1" s="1"/>
  <c r="T34" i="1" s="1"/>
  <c r="D43" i="1" s="1"/>
  <c r="L43" i="1" s="1"/>
  <c r="T43" i="1" s="1"/>
  <c r="R36" i="1"/>
  <c r="S36" i="1" s="1"/>
  <c r="T36" i="1" s="1"/>
  <c r="U36" i="1" s="1"/>
  <c r="V36" i="1" s="1"/>
  <c r="W36" i="1" s="1"/>
  <c r="X36" i="1" s="1"/>
  <c r="R37" i="1" s="1"/>
  <c r="S37" i="1" s="1"/>
  <c r="T37" i="1" s="1"/>
  <c r="U37" i="1" s="1"/>
  <c r="V37" i="1" s="1"/>
  <c r="W37" i="1" s="1"/>
  <c r="X37" i="1" s="1"/>
  <c r="R38" i="1" s="1"/>
  <c r="S38" i="1" s="1"/>
  <c r="T38" i="1" s="1"/>
  <c r="U38" i="1" s="1"/>
  <c r="V38" i="1" s="1"/>
  <c r="W38" i="1" s="1"/>
  <c r="X38" i="1" s="1"/>
  <c r="R39" i="1" s="1"/>
  <c r="S39" i="1" s="1"/>
  <c r="T39" i="1" s="1"/>
  <c r="U39" i="1" s="1"/>
  <c r="V39" i="1" s="1"/>
  <c r="W39" i="1" s="1"/>
  <c r="X39" i="1" s="1"/>
  <c r="R40" i="1" s="1"/>
  <c r="S40" i="1" s="1"/>
  <c r="J36" i="1"/>
  <c r="K36" i="1" s="1"/>
  <c r="L36" i="1" s="1"/>
  <c r="M36" i="1" s="1"/>
  <c r="N36" i="1" s="1"/>
  <c r="O36" i="1" s="1"/>
  <c r="P36" i="1" s="1"/>
  <c r="J37" i="1" s="1"/>
  <c r="K37" i="1" s="1"/>
  <c r="L37" i="1" s="1"/>
  <c r="M37" i="1" s="1"/>
  <c r="N37" i="1" s="1"/>
  <c r="O37" i="1" s="1"/>
  <c r="P37" i="1" s="1"/>
  <c r="J38" i="1" s="1"/>
  <c r="K38" i="1" s="1"/>
  <c r="L38" i="1" s="1"/>
  <c r="M38" i="1" s="1"/>
  <c r="N38" i="1" s="1"/>
  <c r="O38" i="1" s="1"/>
  <c r="P38" i="1" s="1"/>
  <c r="J39" i="1" s="1"/>
  <c r="K39" i="1" s="1"/>
  <c r="L39" i="1" s="1"/>
  <c r="M39" i="1" s="1"/>
  <c r="N39" i="1" s="1"/>
  <c r="O39" i="1" s="1"/>
  <c r="P39" i="1" s="1"/>
  <c r="J40" i="1" s="1"/>
  <c r="K40" i="1" s="1"/>
  <c r="B36" i="1"/>
  <c r="C36" i="1" s="1"/>
  <c r="D36" i="1" s="1"/>
  <c r="E36" i="1" s="1"/>
  <c r="F36" i="1" s="1"/>
  <c r="G36" i="1" s="1"/>
  <c r="H36" i="1" s="1"/>
  <c r="B37" i="1" s="1"/>
  <c r="C37" i="1" s="1"/>
  <c r="D37" i="1" s="1"/>
  <c r="E37" i="1" s="1"/>
  <c r="F37" i="1" s="1"/>
  <c r="G37" i="1" s="1"/>
  <c r="H37" i="1" s="1"/>
  <c r="B38" i="1" s="1"/>
  <c r="C38" i="1" s="1"/>
  <c r="D38" i="1" s="1"/>
  <c r="E38" i="1" s="1"/>
  <c r="F38" i="1" s="1"/>
  <c r="G38" i="1" s="1"/>
  <c r="H38" i="1" s="1"/>
  <c r="B39" i="1" s="1"/>
  <c r="C39" i="1" s="1"/>
  <c r="D39" i="1" s="1"/>
  <c r="E39" i="1" s="1"/>
  <c r="F39" i="1" s="1"/>
  <c r="G39" i="1" s="1"/>
  <c r="H39" i="1" s="1"/>
  <c r="B40" i="1" s="1"/>
  <c r="C40" i="1" s="1"/>
  <c r="R27" i="1"/>
  <c r="S27" i="1" s="1"/>
  <c r="T27" i="1" s="1"/>
  <c r="U27" i="1" s="1"/>
  <c r="V27" i="1" s="1"/>
  <c r="W27" i="1" s="1"/>
  <c r="X27" i="1" s="1"/>
  <c r="R28" i="1" s="1"/>
  <c r="S28" i="1" s="1"/>
  <c r="T28" i="1" s="1"/>
  <c r="U28" i="1" s="1"/>
  <c r="V28" i="1" s="1"/>
  <c r="W28" i="1" s="1"/>
  <c r="X28" i="1" s="1"/>
  <c r="R29" i="1" s="1"/>
  <c r="S29" i="1" s="1"/>
  <c r="T29" i="1" s="1"/>
  <c r="U29" i="1" s="1"/>
  <c r="V29" i="1" s="1"/>
  <c r="W29" i="1" s="1"/>
  <c r="X29" i="1" s="1"/>
  <c r="R30" i="1" s="1"/>
  <c r="S30" i="1" s="1"/>
  <c r="T30" i="1" s="1"/>
  <c r="U30" i="1" s="1"/>
  <c r="V30" i="1" s="1"/>
  <c r="W30" i="1" s="1"/>
  <c r="X30" i="1" s="1"/>
  <c r="R31" i="1" s="1"/>
  <c r="S31" i="1" s="1"/>
  <c r="J27" i="1"/>
  <c r="K27" i="1" s="1"/>
  <c r="L27" i="1" s="1"/>
  <c r="M27" i="1" s="1"/>
  <c r="N27" i="1" s="1"/>
  <c r="O27" i="1" s="1"/>
  <c r="P27" i="1" s="1"/>
  <c r="J28" i="1" s="1"/>
  <c r="K28" i="1" s="1"/>
  <c r="L28" i="1" s="1"/>
  <c r="M28" i="1" s="1"/>
  <c r="N28" i="1" s="1"/>
  <c r="O28" i="1" s="1"/>
  <c r="P28" i="1" s="1"/>
  <c r="J29" i="1" s="1"/>
  <c r="K29" i="1" s="1"/>
  <c r="L29" i="1" s="1"/>
  <c r="M29" i="1" s="1"/>
  <c r="N29" i="1" s="1"/>
  <c r="O29" i="1" s="1"/>
  <c r="P29" i="1" s="1"/>
  <c r="J30" i="1" s="1"/>
  <c r="K30" i="1" s="1"/>
  <c r="L30" i="1" s="1"/>
  <c r="M30" i="1" s="1"/>
  <c r="N30" i="1" s="1"/>
  <c r="O30" i="1" s="1"/>
  <c r="P30" i="1" s="1"/>
  <c r="J31" i="1" s="1"/>
  <c r="K31" i="1" s="1"/>
  <c r="B27" i="1"/>
  <c r="C27" i="1" s="1"/>
  <c r="D27" i="1" s="1"/>
  <c r="E27" i="1" s="1"/>
  <c r="F27" i="1" s="1"/>
  <c r="G27" i="1" s="1"/>
  <c r="H27" i="1" s="1"/>
  <c r="B28" i="1" s="1"/>
  <c r="C28" i="1" s="1"/>
  <c r="D28" i="1" s="1"/>
  <c r="E28" i="1" s="1"/>
  <c r="F28" i="1" s="1"/>
  <c r="G28" i="1" s="1"/>
  <c r="H28" i="1" s="1"/>
  <c r="B29" i="1" s="1"/>
  <c r="C29" i="1" s="1"/>
  <c r="D29" i="1" s="1"/>
  <c r="E29" i="1" s="1"/>
  <c r="F29" i="1" s="1"/>
  <c r="G29" i="1" s="1"/>
  <c r="H29" i="1" s="1"/>
  <c r="B30" i="1" s="1"/>
  <c r="C30" i="1" s="1"/>
  <c r="D30" i="1" s="1"/>
  <c r="E30" i="1" s="1"/>
  <c r="F30" i="1" s="1"/>
  <c r="G30" i="1" s="1"/>
  <c r="H30" i="1" s="1"/>
  <c r="B31" i="1" s="1"/>
  <c r="C31" i="1" s="1"/>
  <c r="R18" i="1"/>
  <c r="S18" i="1" s="1"/>
  <c r="T18" i="1" s="1"/>
  <c r="U18" i="1" s="1"/>
  <c r="V18" i="1" s="1"/>
  <c r="W18" i="1" s="1"/>
  <c r="X18" i="1" s="1"/>
  <c r="R19" i="1" s="1"/>
  <c r="S19" i="1" s="1"/>
  <c r="T19" i="1" s="1"/>
  <c r="U19" i="1" s="1"/>
  <c r="V19" i="1" s="1"/>
  <c r="W19" i="1" s="1"/>
  <c r="X19" i="1" s="1"/>
  <c r="R20" i="1" s="1"/>
  <c r="S20" i="1" s="1"/>
  <c r="T20" i="1" s="1"/>
  <c r="U20" i="1" s="1"/>
  <c r="V20" i="1" s="1"/>
  <c r="W20" i="1" s="1"/>
  <c r="X20" i="1" s="1"/>
  <c r="R21" i="1" s="1"/>
  <c r="S21" i="1" s="1"/>
  <c r="T21" i="1" s="1"/>
  <c r="U21" i="1" s="1"/>
  <c r="V21" i="1" s="1"/>
  <c r="W21" i="1" s="1"/>
  <c r="X21" i="1" s="1"/>
  <c r="R22" i="1" s="1"/>
  <c r="S22" i="1" s="1"/>
  <c r="J18" i="1"/>
  <c r="K18" i="1" s="1"/>
  <c r="L18" i="1" s="1"/>
  <c r="M18" i="1" s="1"/>
  <c r="N18" i="1" s="1"/>
  <c r="O18" i="1" s="1"/>
  <c r="P18" i="1" s="1"/>
  <c r="J19" i="1" s="1"/>
  <c r="K19" i="1" s="1"/>
  <c r="L19" i="1" s="1"/>
  <c r="M19" i="1" s="1"/>
  <c r="N19" i="1" s="1"/>
  <c r="O19" i="1" s="1"/>
  <c r="P19" i="1" s="1"/>
  <c r="J20" i="1" s="1"/>
  <c r="K20" i="1" s="1"/>
  <c r="L20" i="1" s="1"/>
  <c r="M20" i="1" s="1"/>
  <c r="N20" i="1" s="1"/>
  <c r="O20" i="1" s="1"/>
  <c r="P20" i="1" s="1"/>
  <c r="C8" i="2" l="1"/>
  <c r="D7" i="2"/>
  <c r="M16" i="1"/>
  <c r="U16" i="1" s="1"/>
  <c r="E25" i="1" s="1"/>
  <c r="M25" i="1" s="1"/>
  <c r="U25" i="1" s="1"/>
  <c r="E34" i="1" s="1"/>
  <c r="M34" i="1" s="1"/>
  <c r="U34" i="1" s="1"/>
  <c r="E43" i="1" s="1"/>
  <c r="M43" i="1" s="1"/>
  <c r="U43" i="1" s="1"/>
  <c r="J21" i="1"/>
  <c r="K21" i="1" s="1"/>
  <c r="L21" i="1" s="1"/>
  <c r="M21" i="1" s="1"/>
  <c r="N21" i="1" s="1"/>
  <c r="O21" i="1" s="1"/>
  <c r="P21" i="1" s="1"/>
  <c r="J22" i="1" s="1"/>
  <c r="K22" i="1" s="1"/>
  <c r="C9" i="2" l="1"/>
  <c r="D8" i="2"/>
  <c r="N16" i="1"/>
  <c r="V16" i="1" s="1"/>
  <c r="F25" i="1" s="1"/>
  <c r="N25" i="1" s="1"/>
  <c r="V25" i="1" s="1"/>
  <c r="F34" i="1" s="1"/>
  <c r="N34" i="1" s="1"/>
  <c r="V34" i="1" s="1"/>
  <c r="F43" i="1" s="1"/>
  <c r="N43" i="1" s="1"/>
  <c r="V43" i="1" s="1"/>
  <c r="C10" i="2" l="1"/>
  <c r="D9" i="2"/>
  <c r="P16" i="1"/>
  <c r="X16" i="1" s="1"/>
  <c r="H25" i="1" s="1"/>
  <c r="P25" i="1" s="1"/>
  <c r="X25" i="1" s="1"/>
  <c r="H34" i="1" s="1"/>
  <c r="P34" i="1" s="1"/>
  <c r="X34" i="1" s="1"/>
  <c r="H43" i="1" s="1"/>
  <c r="P43" i="1" s="1"/>
  <c r="X43" i="1" s="1"/>
  <c r="O16" i="1"/>
  <c r="W16" i="1" s="1"/>
  <c r="G25" i="1" s="1"/>
  <c r="O25" i="1" s="1"/>
  <c r="W25" i="1" s="1"/>
  <c r="G34" i="1" s="1"/>
  <c r="O34" i="1" s="1"/>
  <c r="W34" i="1" s="1"/>
  <c r="G43" i="1" s="1"/>
  <c r="O43" i="1" s="1"/>
  <c r="W43" i="1" s="1"/>
  <c r="C11" i="2" l="1"/>
  <c r="D10" i="2"/>
  <c r="C12" i="2" l="1"/>
  <c r="D11" i="2"/>
  <c r="C13" i="2" l="1"/>
  <c r="D12" i="2"/>
  <c r="C14" i="2" l="1"/>
  <c r="D13" i="2"/>
  <c r="C15" i="2" l="1"/>
  <c r="D14" i="2"/>
  <c r="C16" i="2" l="1"/>
  <c r="D15" i="2"/>
  <c r="C17" i="2" l="1"/>
  <c r="D16" i="2"/>
  <c r="C18" i="2" l="1"/>
  <c r="D17" i="2"/>
  <c r="C19" i="2" l="1"/>
  <c r="D18" i="2"/>
  <c r="C20" i="2" l="1"/>
  <c r="D19" i="2"/>
  <c r="C21" i="2" l="1"/>
  <c r="D20" i="2"/>
  <c r="C22" i="2" l="1"/>
  <c r="D21" i="2"/>
  <c r="C23" i="2" l="1"/>
  <c r="D22" i="2"/>
  <c r="C24" i="2" l="1"/>
  <c r="D23" i="2"/>
  <c r="C25" i="2" l="1"/>
  <c r="D24" i="2"/>
  <c r="C26" i="2" l="1"/>
  <c r="D25" i="2"/>
  <c r="C27" i="2" l="1"/>
  <c r="D26" i="2"/>
  <c r="C28" i="2" l="1"/>
  <c r="D27" i="2"/>
  <c r="C29" i="2" l="1"/>
  <c r="D28" i="2"/>
  <c r="C30" i="2" l="1"/>
  <c r="D29" i="2"/>
  <c r="C31" i="2" l="1"/>
  <c r="D30" i="2"/>
  <c r="C32" i="2" l="1"/>
  <c r="D32" i="2" s="1"/>
  <c r="D31" i="2"/>
</calcChain>
</file>

<file path=xl/sharedStrings.xml><?xml version="1.0" encoding="utf-8"?>
<sst xmlns="http://schemas.openxmlformats.org/spreadsheetml/2006/main" count="35" uniqueCount="33">
  <si>
    <t>APRIL</t>
  </si>
  <si>
    <t>AUGUST</t>
  </si>
  <si>
    <t>SEPTEMBER</t>
  </si>
  <si>
    <t>NOVEMBER</t>
  </si>
  <si>
    <t>days</t>
  </si>
  <si>
    <t>Beginning Date</t>
  </si>
  <si>
    <t>Most Fertile Date</t>
  </si>
  <si>
    <t>Spare</t>
  </si>
  <si>
    <t>more calendars at excelcalendars.com</t>
  </si>
  <si>
    <t>Mo</t>
  </si>
  <si>
    <t>Di</t>
  </si>
  <si>
    <t>Mi</t>
  </si>
  <si>
    <t>Do</t>
  </si>
  <si>
    <t>Fr</t>
  </si>
  <si>
    <t>Sa</t>
  </si>
  <si>
    <t>So</t>
  </si>
  <si>
    <t>JANUAR</t>
  </si>
  <si>
    <t>FEBRUAR</t>
  </si>
  <si>
    <t>MÄRZ</t>
  </si>
  <si>
    <t>MAI</t>
  </si>
  <si>
    <t>JUNI</t>
  </si>
  <si>
    <t>JULI</t>
  </si>
  <si>
    <t>OKTOBER</t>
  </si>
  <si>
    <t>DEZEMBER</t>
  </si>
  <si>
    <t>Eisprung</t>
  </si>
  <si>
    <t>Erster Tag der letzten Periode</t>
  </si>
  <si>
    <t>Zyklusdauer</t>
  </si>
  <si>
    <t>Die Luteale Phase</t>
  </si>
  <si>
    <t>Tage</t>
  </si>
  <si>
    <t>Beginn des Zyklus</t>
  </si>
  <si>
    <t>Eisprung/Fruchtbare Tage</t>
  </si>
  <si>
    <t>Jahre</t>
  </si>
  <si>
    <t>exceltabelle.com fur mehr vorlagen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</si>
</sst>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1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  <font>
      <sz val="10"/>
      <color indexed="2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0"/>
      <color theme="7" tint="0.59999389629810485"/>
      <name val="Calibri"/>
      <family val="2"/>
      <scheme val="minor"/>
    </font>
    <font>
      <b/>
      <sz val="48"/>
      <color theme="7" tint="-0.49998474074526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28"/>
      <color theme="7" tint="-0.499984740745262"/>
      <name val="Calibri"/>
      <family val="2"/>
      <scheme val="minor"/>
    </font>
    <font>
      <b/>
      <sz val="36"/>
      <color theme="7" tint="-0.499984740745262"/>
      <name val="Calibri"/>
      <family val="2"/>
      <scheme val="minor"/>
    </font>
    <font>
      <u/>
      <sz val="11"/>
      <color indexed="12"/>
      <name val="Calibri"/>
      <family val="2"/>
      <scheme val="minor"/>
    </font>
    <font>
      <u/>
      <sz val="9"/>
      <color indexed="12"/>
      <name val="Calibri"/>
      <family val="2"/>
      <scheme val="minor"/>
    </font>
    <font>
      <sz val="10"/>
      <name val="Verdana"/>
      <family val="2"/>
    </font>
    <font>
      <sz val="11"/>
      <color theme="7" tint="-0.499984740745262"/>
      <name val="Calibri"/>
      <family val="2"/>
      <scheme val="minor"/>
    </font>
    <font>
      <u/>
      <sz val="10"/>
      <color indexed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 style="thin">
        <color theme="7" tint="0.5999633777886288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FF66FF"/>
      </left>
      <right style="thin">
        <color rgb="FFFF66FF"/>
      </right>
      <top style="thin">
        <color rgb="FFFF66FF"/>
      </top>
      <bottom style="thin">
        <color rgb="FFFF66FF"/>
      </bottom>
      <diagonal/>
    </border>
    <border>
      <left/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7" tint="0.5999633777886288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22"/>
      </bottom>
      <diagonal/>
    </border>
    <border>
      <left/>
      <right style="hair">
        <color indexed="22"/>
      </right>
      <top/>
      <bottom style="hair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7" tint="0.59996337778862885"/>
      </left>
      <right style="thin">
        <color theme="7" tint="0.59996337778862885"/>
      </right>
      <top/>
      <bottom style="thin">
        <color theme="7" tint="0.59996337778862885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94">
    <xf numFmtId="0" fontId="0" fillId="0" borderId="0" xfId="0"/>
    <xf numFmtId="0" fontId="3" fillId="0" borderId="0" xfId="0" applyFont="1" applyAlignment="1" applyProtection="1">
      <alignment horizontal="center" vertical="center"/>
    </xf>
    <xf numFmtId="0" fontId="3" fillId="0" borderId="0" xfId="0" applyFont="1" applyProtection="1"/>
    <xf numFmtId="0" fontId="4" fillId="0" borderId="0" xfId="0" applyFont="1" applyProtection="1"/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/>
    <xf numFmtId="164" fontId="3" fillId="0" borderId="0" xfId="0" applyNumberFormat="1" applyFont="1"/>
    <xf numFmtId="0" fontId="9" fillId="0" borderId="0" xfId="0" applyFont="1" applyFill="1" applyBorder="1" applyAlignment="1" applyProtection="1">
      <alignment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14" fontId="3" fillId="0" borderId="0" xfId="2" applyNumberFormat="1" applyFont="1" applyProtection="1">
      <protection hidden="1"/>
    </xf>
    <xf numFmtId="14" fontId="3" fillId="0" borderId="0" xfId="2" applyNumberFormat="1" applyFont="1" applyAlignment="1" applyProtection="1">
      <alignment horizontal="left" indent="1"/>
      <protection hidden="1"/>
    </xf>
    <xf numFmtId="164" fontId="7" fillId="2" borderId="1" xfId="0" applyNumberFormat="1" applyFont="1" applyFill="1" applyBorder="1"/>
    <xf numFmtId="164" fontId="3" fillId="0" borderId="1" xfId="0" applyNumberFormat="1" applyFont="1" applyBorder="1"/>
    <xf numFmtId="164" fontId="3" fillId="0" borderId="16" xfId="0" applyNumberFormat="1" applyFont="1" applyBorder="1"/>
    <xf numFmtId="164" fontId="7" fillId="7" borderId="16" xfId="0" applyNumberFormat="1" applyFont="1" applyFill="1" applyBorder="1"/>
    <xf numFmtId="164" fontId="7" fillId="4" borderId="17" xfId="0" applyNumberFormat="1" applyFont="1" applyFill="1" applyBorder="1"/>
    <xf numFmtId="164" fontId="3" fillId="0" borderId="17" xfId="0" applyNumberFormat="1" applyFont="1" applyBorder="1"/>
    <xf numFmtId="0" fontId="3" fillId="3" borderId="2" xfId="0" applyFont="1" applyFill="1" applyBorder="1"/>
    <xf numFmtId="0" fontId="3" fillId="0" borderId="2" xfId="0" applyFont="1" applyBorder="1"/>
    <xf numFmtId="0" fontId="6" fillId="0" borderId="0" xfId="2" applyFont="1" applyAlignment="1" applyProtection="1">
      <alignment vertical="center"/>
      <protection hidden="1"/>
    </xf>
    <xf numFmtId="164" fontId="6" fillId="0" borderId="0" xfId="0" applyNumberFormat="1" applyFont="1"/>
    <xf numFmtId="0" fontId="6" fillId="0" borderId="0" xfId="2" applyNumberFormat="1" applyFont="1" applyProtection="1">
      <protection hidden="1"/>
    </xf>
    <xf numFmtId="0" fontId="6" fillId="0" borderId="0" xfId="2" applyFont="1" applyProtection="1">
      <protection hidden="1"/>
    </xf>
    <xf numFmtId="0" fontId="13" fillId="0" borderId="18" xfId="2" applyFont="1" applyBorder="1" applyAlignment="1" applyProtection="1">
      <alignment horizontal="center" vertical="center"/>
      <protection locked="0"/>
    </xf>
    <xf numFmtId="0" fontId="13" fillId="0" borderId="2" xfId="2" applyFont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vertical="center"/>
    </xf>
    <xf numFmtId="0" fontId="3" fillId="0" borderId="15" xfId="0" applyFont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left" vertical="center" wrapText="1"/>
    </xf>
    <xf numFmtId="0" fontId="13" fillId="0" borderId="0" xfId="0" applyFont="1" applyFill="1" applyBorder="1" applyAlignment="1" applyProtection="1">
      <alignment horizontal="left" vertical="center"/>
    </xf>
    <xf numFmtId="0" fontId="3" fillId="0" borderId="0" xfId="2" applyFont="1" applyFill="1" applyBorder="1" applyAlignment="1" applyProtection="1">
      <alignment vertical="center"/>
      <protection locked="0"/>
    </xf>
    <xf numFmtId="0" fontId="3" fillId="0" borderId="0" xfId="2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/>
    <xf numFmtId="0" fontId="15" fillId="6" borderId="5" xfId="0" applyFont="1" applyFill="1" applyBorder="1" applyAlignment="1" applyProtection="1">
      <alignment vertical="center" wrapText="1"/>
      <protection hidden="1"/>
    </xf>
    <xf numFmtId="0" fontId="15" fillId="6" borderId="6" xfId="0" applyFont="1" applyFill="1" applyBorder="1" applyAlignment="1" applyProtection="1">
      <alignment vertical="center" wrapText="1"/>
      <protection hidden="1"/>
    </xf>
    <xf numFmtId="0" fontId="15" fillId="6" borderId="0" xfId="0" applyFont="1" applyFill="1" applyBorder="1" applyAlignment="1" applyProtection="1">
      <alignment vertical="center" wrapText="1"/>
      <protection hidden="1"/>
    </xf>
    <xf numFmtId="0" fontId="10" fillId="8" borderId="19" xfId="0" applyFont="1" applyFill="1" applyBorder="1" applyAlignment="1" applyProtection="1">
      <alignment horizontal="center" vertical="center"/>
      <protection hidden="1"/>
    </xf>
    <xf numFmtId="0" fontId="13" fillId="6" borderId="0" xfId="0" applyFont="1" applyFill="1" applyBorder="1" applyAlignment="1" applyProtection="1">
      <alignment horizontal="left" vertical="center"/>
      <protection hidden="1"/>
    </xf>
    <xf numFmtId="0" fontId="15" fillId="6" borderId="8" xfId="0" applyFont="1" applyFill="1" applyBorder="1" applyAlignment="1" applyProtection="1">
      <alignment vertical="center" wrapText="1"/>
      <protection hidden="1"/>
    </xf>
    <xf numFmtId="0" fontId="9" fillId="7" borderId="0" xfId="0" applyFont="1" applyFill="1" applyBorder="1" applyAlignment="1" applyProtection="1">
      <alignment vertical="center" wrapText="1"/>
      <protection hidden="1"/>
    </xf>
    <xf numFmtId="0" fontId="15" fillId="6" borderId="10" xfId="0" applyFont="1" applyFill="1" applyBorder="1" applyAlignment="1" applyProtection="1">
      <alignment vertical="center" wrapText="1"/>
      <protection hidden="1"/>
    </xf>
    <xf numFmtId="0" fontId="15" fillId="6" borderId="11" xfId="0" applyFont="1" applyFill="1" applyBorder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Protection="1"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6" fillId="5" borderId="3" xfId="0" applyFont="1" applyFill="1" applyBorder="1" applyAlignment="1" applyProtection="1">
      <alignment horizontal="center" vertical="center"/>
      <protection hidden="1"/>
    </xf>
    <xf numFmtId="0" fontId="3" fillId="0" borderId="3" xfId="0" applyFont="1" applyFill="1" applyBorder="1" applyAlignment="1" applyProtection="1">
      <alignment horizontal="center" vertical="center"/>
      <protection hidden="1"/>
    </xf>
    <xf numFmtId="0" fontId="8" fillId="6" borderId="3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4" fillId="6" borderId="3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3" fillId="0" borderId="10" xfId="0" applyFont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left" vertical="center" wrapText="1"/>
      <protection locked="0"/>
    </xf>
    <xf numFmtId="0" fontId="13" fillId="0" borderId="0" xfId="2" applyFont="1" applyBorder="1" applyAlignment="1" applyProtection="1">
      <alignment horizontal="left" vertical="center" indent="1"/>
      <protection locked="0"/>
    </xf>
    <xf numFmtId="0" fontId="13" fillId="0" borderId="0" xfId="0" applyFont="1" applyBorder="1" applyAlignment="1" applyProtection="1">
      <alignment horizontal="left" vertical="center"/>
      <protection locked="0"/>
    </xf>
    <xf numFmtId="0" fontId="16" fillId="0" borderId="0" xfId="1" applyFont="1" applyBorder="1" applyAlignment="1" applyProtection="1">
      <alignment vertical="center"/>
      <protection hidden="1"/>
    </xf>
    <xf numFmtId="0" fontId="6" fillId="5" borderId="25" xfId="0" applyFont="1" applyFill="1" applyBorder="1" applyAlignment="1" applyProtection="1">
      <alignment horizontal="center" vertical="center"/>
      <protection hidden="1"/>
    </xf>
    <xf numFmtId="0" fontId="7" fillId="0" borderId="0" xfId="2" applyFont="1" applyFill="1" applyBorder="1" applyAlignment="1" applyProtection="1">
      <alignment horizontal="center" vertical="center"/>
      <protection hidden="1"/>
    </xf>
    <xf numFmtId="0" fontId="17" fillId="0" borderId="5" xfId="1" applyFont="1" applyBorder="1" applyAlignment="1" applyProtection="1">
      <alignment horizontal="center" vertical="center"/>
      <protection hidden="1"/>
    </xf>
    <xf numFmtId="0" fontId="5" fillId="5" borderId="22" xfId="0" applyFont="1" applyFill="1" applyBorder="1" applyAlignment="1" applyProtection="1">
      <alignment horizontal="center" vertical="center"/>
    </xf>
    <xf numFmtId="0" fontId="5" fillId="5" borderId="23" xfId="0" applyFont="1" applyFill="1" applyBorder="1" applyAlignment="1" applyProtection="1">
      <alignment horizontal="center" vertical="center"/>
    </xf>
    <xf numFmtId="0" fontId="13" fillId="0" borderId="20" xfId="0" applyFont="1" applyFill="1" applyBorder="1" applyAlignment="1" applyProtection="1">
      <alignment horizontal="center" vertical="center"/>
      <protection locked="0"/>
    </xf>
    <xf numFmtId="0" fontId="13" fillId="0" borderId="24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4" fillId="6" borderId="4" xfId="0" applyFont="1" applyFill="1" applyBorder="1" applyAlignment="1" applyProtection="1">
      <alignment horizontal="center" vertical="center" wrapText="1"/>
      <protection hidden="1"/>
    </xf>
    <xf numFmtId="0" fontId="14" fillId="6" borderId="5" xfId="0" applyFont="1" applyFill="1" applyBorder="1" applyAlignment="1" applyProtection="1">
      <alignment horizontal="center" vertical="center" wrapText="1"/>
      <protection hidden="1"/>
    </xf>
    <xf numFmtId="0" fontId="14" fillId="6" borderId="7" xfId="0" applyFont="1" applyFill="1" applyBorder="1" applyAlignment="1" applyProtection="1">
      <alignment horizontal="center" vertical="center" wrapText="1"/>
      <protection hidden="1"/>
    </xf>
    <xf numFmtId="0" fontId="14" fillId="6" borderId="0" xfId="0" applyFont="1" applyFill="1" applyBorder="1" applyAlignment="1" applyProtection="1">
      <alignment horizontal="center" vertical="center" wrapText="1"/>
      <protection hidden="1"/>
    </xf>
    <xf numFmtId="0" fontId="14" fillId="6" borderId="9" xfId="0" applyFont="1" applyFill="1" applyBorder="1" applyAlignment="1" applyProtection="1">
      <alignment horizontal="center" vertical="center" wrapText="1"/>
      <protection hidden="1"/>
    </xf>
    <xf numFmtId="0" fontId="14" fillId="6" borderId="10" xfId="0" applyFont="1" applyFill="1" applyBorder="1" applyAlignment="1" applyProtection="1">
      <alignment horizontal="center" vertical="center" wrapText="1"/>
      <protection hidden="1"/>
    </xf>
    <xf numFmtId="0" fontId="10" fillId="0" borderId="12" xfId="0" applyFont="1" applyBorder="1" applyAlignment="1" applyProtection="1">
      <alignment horizontal="left" vertical="center" indent="1"/>
      <protection locked="0"/>
    </xf>
    <xf numFmtId="0" fontId="10" fillId="0" borderId="13" xfId="0" applyFont="1" applyBorder="1" applyAlignment="1" applyProtection="1">
      <alignment horizontal="left" vertical="center" indent="1"/>
      <protection locked="0"/>
    </xf>
    <xf numFmtId="0" fontId="10" fillId="0" borderId="14" xfId="0" applyFont="1" applyBorder="1" applyAlignment="1" applyProtection="1">
      <alignment horizontal="left" vertical="center" indent="1"/>
      <protection locked="0"/>
    </xf>
    <xf numFmtId="0" fontId="13" fillId="0" borderId="0" xfId="0" applyFont="1" applyFill="1" applyBorder="1" applyAlignment="1" applyProtection="1">
      <alignment horizontal="left" vertical="center" indent="1"/>
      <protection locked="0"/>
    </xf>
    <xf numFmtId="14" fontId="13" fillId="0" borderId="2" xfId="2" applyNumberFormat="1" applyFont="1" applyBorder="1" applyAlignment="1" applyProtection="1">
      <alignment horizontal="center" vertical="center"/>
      <protection locked="0"/>
    </xf>
    <xf numFmtId="0" fontId="13" fillId="6" borderId="2" xfId="2" applyFont="1" applyFill="1" applyBorder="1" applyAlignment="1" applyProtection="1">
      <alignment horizontal="left" vertical="center" indent="1"/>
      <protection locked="0"/>
    </xf>
    <xf numFmtId="0" fontId="13" fillId="6" borderId="20" xfId="0" applyFont="1" applyFill="1" applyBorder="1" applyAlignment="1" applyProtection="1">
      <alignment horizontal="left" vertical="center" indent="1"/>
      <protection locked="0"/>
    </xf>
    <xf numFmtId="0" fontId="13" fillId="6" borderId="24" xfId="0" applyFont="1" applyFill="1" applyBorder="1" applyAlignment="1" applyProtection="1">
      <alignment horizontal="left" vertical="center" indent="1"/>
      <protection locked="0"/>
    </xf>
    <xf numFmtId="0" fontId="13" fillId="6" borderId="21" xfId="0" applyFont="1" applyFill="1" applyBorder="1" applyAlignment="1" applyProtection="1">
      <alignment horizontal="left" vertical="center" indent="1"/>
      <protection locked="0"/>
    </xf>
    <xf numFmtId="0" fontId="20" fillId="0" borderId="5" xfId="1" applyFont="1" applyBorder="1" applyAlignment="1" applyProtection="1">
      <alignment horizontal="left" vertical="center"/>
      <protection hidden="1"/>
    </xf>
  </cellXfs>
  <cellStyles count="3">
    <cellStyle name="Hyperlink" xfId="1" builtinId="8"/>
    <cellStyle name="Normal" xfId="0" builtinId="0"/>
    <cellStyle name="Normal 2" xfId="2"/>
  </cellStyles>
  <dxfs count="48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rgb="FFFF66FF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exceltabelle.com/" TargetMode="External"/><Relationship Id="rId1" Type="http://schemas.openxmlformats.org/officeDocument/2006/relationships/hyperlink" Target="http://excelcalendar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showGridLines="0" topLeftCell="E1" workbookViewId="0">
      <selection activeCell="F21" sqref="F21"/>
    </sheetView>
  </sheetViews>
  <sheetFormatPr defaultRowHeight="12.75" x14ac:dyDescent="0.2"/>
  <cols>
    <col min="1" max="1" width="5" style="5" hidden="1" customWidth="1"/>
    <col min="2" max="2" width="10.7109375" style="6" hidden="1" customWidth="1"/>
    <col min="3" max="3" width="12.7109375" style="6" hidden="1" customWidth="1"/>
    <col min="4" max="4" width="14.85546875" style="6" hidden="1" customWidth="1"/>
    <col min="5" max="5" width="5.7109375" style="5" customWidth="1"/>
    <col min="6" max="6" width="29.28515625" style="5" bestFit="1" customWidth="1"/>
    <col min="7" max="7" width="9.42578125" style="5" bestFit="1" customWidth="1"/>
    <col min="8" max="8" width="8" style="5" customWidth="1"/>
    <col min="9" max="16384" width="9.140625" style="5"/>
  </cols>
  <sheetData>
    <row r="1" spans="1:8" x14ac:dyDescent="0.2">
      <c r="A1" s="24">
        <f>YEAR(Kalender!H5)</f>
        <v>2011</v>
      </c>
      <c r="B1" s="25"/>
      <c r="C1" s="26">
        <f>Kalender!H5-DATE(A1-1,12,31)</f>
        <v>237</v>
      </c>
      <c r="D1" s="27">
        <f>MOD(C1,Kalender!H6)</f>
        <v>17</v>
      </c>
    </row>
    <row r="2" spans="1:8" x14ac:dyDescent="0.2">
      <c r="A2" s="22"/>
      <c r="B2" s="20" t="s">
        <v>7</v>
      </c>
      <c r="C2" s="16" t="s">
        <v>5</v>
      </c>
      <c r="D2" s="19" t="s">
        <v>6</v>
      </c>
      <c r="F2" s="71"/>
      <c r="G2" s="71"/>
      <c r="H2" s="71"/>
    </row>
    <row r="3" spans="1:8" x14ac:dyDescent="0.2">
      <c r="A3" s="23">
        <v>1</v>
      </c>
      <c r="B3" s="21"/>
      <c r="C3" s="17">
        <f>DATE(A1,1,'Ovulation Dummy'!D1)</f>
        <v>40560</v>
      </c>
      <c r="D3" s="18">
        <f>C3-Kalender!$H$7</f>
        <v>40546</v>
      </c>
      <c r="F3" s="34"/>
      <c r="G3" s="34"/>
      <c r="H3" s="35"/>
    </row>
    <row r="4" spans="1:8" x14ac:dyDescent="0.2">
      <c r="A4" s="23">
        <v>2</v>
      </c>
      <c r="B4" s="21"/>
      <c r="C4" s="17">
        <f>C3+Kalender!$H$6</f>
        <v>40580</v>
      </c>
      <c r="D4" s="18">
        <f>C4-Kalender!$H$7</f>
        <v>40566</v>
      </c>
      <c r="F4" s="36"/>
      <c r="G4" s="36"/>
      <c r="H4" s="36"/>
    </row>
    <row r="5" spans="1:8" x14ac:dyDescent="0.2">
      <c r="A5" s="23">
        <v>3</v>
      </c>
      <c r="B5" s="21"/>
      <c r="C5" s="17">
        <f>C4+Kalender!$H$6</f>
        <v>40600</v>
      </c>
      <c r="D5" s="18">
        <f>C5-Kalender!$H$7</f>
        <v>40586</v>
      </c>
      <c r="F5" s="36"/>
      <c r="G5" s="36"/>
      <c r="H5" s="36"/>
    </row>
    <row r="6" spans="1:8" x14ac:dyDescent="0.2">
      <c r="A6" s="23">
        <v>4</v>
      </c>
      <c r="B6" s="21"/>
      <c r="C6" s="17">
        <f>C5+Kalender!$H$6</f>
        <v>40620</v>
      </c>
      <c r="D6" s="18">
        <f>C6-Kalender!$H$7</f>
        <v>40606</v>
      </c>
      <c r="F6" s="36"/>
      <c r="G6" s="36"/>
      <c r="H6" s="36"/>
    </row>
    <row r="7" spans="1:8" x14ac:dyDescent="0.2">
      <c r="A7" s="23">
        <v>5</v>
      </c>
      <c r="B7" s="21"/>
      <c r="C7" s="17">
        <f>C6+Kalender!$H$6</f>
        <v>40640</v>
      </c>
      <c r="D7" s="18">
        <f>C7-Kalender!$H$7</f>
        <v>40626</v>
      </c>
      <c r="F7" s="36"/>
      <c r="G7" s="36"/>
      <c r="H7" s="36"/>
    </row>
    <row r="8" spans="1:8" x14ac:dyDescent="0.2">
      <c r="A8" s="23">
        <v>6</v>
      </c>
      <c r="B8" s="21"/>
      <c r="C8" s="17">
        <f>C7+Kalender!$H$6</f>
        <v>40660</v>
      </c>
      <c r="D8" s="18">
        <f>C8-Kalender!$H$7</f>
        <v>40646</v>
      </c>
    </row>
    <row r="9" spans="1:8" x14ac:dyDescent="0.2">
      <c r="A9" s="23">
        <v>7</v>
      </c>
      <c r="B9" s="21"/>
      <c r="C9" s="17">
        <f>C8+Kalender!$H$6</f>
        <v>40680</v>
      </c>
      <c r="D9" s="18">
        <f>C9-Kalender!$H$7</f>
        <v>40666</v>
      </c>
    </row>
    <row r="10" spans="1:8" x14ac:dyDescent="0.2">
      <c r="A10" s="23">
        <v>8</v>
      </c>
      <c r="B10" s="21"/>
      <c r="C10" s="17">
        <f>C9+Kalender!$H$6</f>
        <v>40700</v>
      </c>
      <c r="D10" s="18">
        <f>C10-Kalender!$H$7</f>
        <v>40686</v>
      </c>
    </row>
    <row r="11" spans="1:8" x14ac:dyDescent="0.2">
      <c r="A11" s="23">
        <v>9</v>
      </c>
      <c r="B11" s="21"/>
      <c r="C11" s="17">
        <f>C10+Kalender!$H$6</f>
        <v>40720</v>
      </c>
      <c r="D11" s="18">
        <f>C11-Kalender!$H$7</f>
        <v>40706</v>
      </c>
      <c r="F11" s="14"/>
      <c r="G11" s="15"/>
    </row>
    <row r="12" spans="1:8" x14ac:dyDescent="0.2">
      <c r="A12" s="23">
        <v>10</v>
      </c>
      <c r="B12" s="21"/>
      <c r="C12" s="17">
        <f>C11+Kalender!$H$6</f>
        <v>40740</v>
      </c>
      <c r="D12" s="18">
        <f>C12-Kalender!$H$7</f>
        <v>40726</v>
      </c>
      <c r="F12" s="14"/>
      <c r="G12" s="15"/>
    </row>
    <row r="13" spans="1:8" x14ac:dyDescent="0.2">
      <c r="A13" s="23">
        <v>11</v>
      </c>
      <c r="B13" s="21"/>
      <c r="C13" s="17">
        <f>C12+Kalender!$H$6</f>
        <v>40760</v>
      </c>
      <c r="D13" s="18">
        <f>C13-Kalender!$H$7</f>
        <v>40746</v>
      </c>
      <c r="F13" s="14"/>
      <c r="G13" s="15"/>
    </row>
    <row r="14" spans="1:8" x14ac:dyDescent="0.2">
      <c r="A14" s="23">
        <v>12</v>
      </c>
      <c r="B14" s="21"/>
      <c r="C14" s="17">
        <f>C13+Kalender!$H$6</f>
        <v>40780</v>
      </c>
      <c r="D14" s="18">
        <f>C14-Kalender!$H$7</f>
        <v>40766</v>
      </c>
      <c r="F14" s="14"/>
      <c r="G14" s="15"/>
    </row>
    <row r="15" spans="1:8" x14ac:dyDescent="0.2">
      <c r="A15" s="23">
        <v>13</v>
      </c>
      <c r="B15" s="21"/>
      <c r="C15" s="17">
        <f>C14+Kalender!$H$6</f>
        <v>40800</v>
      </c>
      <c r="D15" s="18">
        <f>C15-Kalender!$H$7</f>
        <v>40786</v>
      </c>
      <c r="F15" s="14"/>
      <c r="G15" s="15"/>
    </row>
    <row r="16" spans="1:8" x14ac:dyDescent="0.2">
      <c r="A16" s="23">
        <v>14</v>
      </c>
      <c r="B16" s="21"/>
      <c r="C16" s="17">
        <f>C15+Kalender!$H$6</f>
        <v>40820</v>
      </c>
      <c r="D16" s="18">
        <f>C16-Kalender!$H$7</f>
        <v>40806</v>
      </c>
      <c r="F16" s="14"/>
      <c r="G16" s="15"/>
    </row>
    <row r="17" spans="1:7" x14ac:dyDescent="0.2">
      <c r="A17" s="23">
        <v>15</v>
      </c>
      <c r="B17" s="21"/>
      <c r="C17" s="17">
        <f>C16+Kalender!$H$6</f>
        <v>40840</v>
      </c>
      <c r="D17" s="18">
        <f>C17-Kalender!$H$7</f>
        <v>40826</v>
      </c>
      <c r="F17" s="14"/>
      <c r="G17" s="15"/>
    </row>
    <row r="18" spans="1:7" x14ac:dyDescent="0.2">
      <c r="A18" s="23">
        <v>16</v>
      </c>
      <c r="B18" s="21"/>
      <c r="C18" s="17">
        <f>C17+Kalender!$H$6</f>
        <v>40860</v>
      </c>
      <c r="D18" s="18">
        <f>C18-Kalender!$H$7</f>
        <v>40846</v>
      </c>
      <c r="F18" s="14"/>
      <c r="G18" s="15"/>
    </row>
    <row r="19" spans="1:7" x14ac:dyDescent="0.2">
      <c r="A19" s="23">
        <v>17</v>
      </c>
      <c r="B19" s="21"/>
      <c r="C19" s="17">
        <f>C18+Kalender!$H$6</f>
        <v>40880</v>
      </c>
      <c r="D19" s="18">
        <f>C19-Kalender!$H$7</f>
        <v>40866</v>
      </c>
      <c r="F19" s="14"/>
      <c r="G19" s="15"/>
    </row>
    <row r="20" spans="1:7" x14ac:dyDescent="0.2">
      <c r="A20" s="23">
        <v>18</v>
      </c>
      <c r="B20" s="21"/>
      <c r="C20" s="17">
        <f>C19+Kalender!$H$6</f>
        <v>40900</v>
      </c>
      <c r="D20" s="18">
        <f>C20-Kalender!$H$7</f>
        <v>40886</v>
      </c>
      <c r="F20" s="14"/>
      <c r="G20" s="15"/>
    </row>
    <row r="21" spans="1:7" x14ac:dyDescent="0.2">
      <c r="A21" s="23">
        <v>19</v>
      </c>
      <c r="B21" s="21"/>
      <c r="C21" s="17">
        <f>C20+Kalender!$H$6</f>
        <v>40920</v>
      </c>
      <c r="D21" s="18">
        <f>C21-Kalender!$H$7</f>
        <v>40906</v>
      </c>
      <c r="F21" s="14"/>
      <c r="G21" s="15"/>
    </row>
    <row r="22" spans="1:7" x14ac:dyDescent="0.2">
      <c r="A22" s="23">
        <v>20</v>
      </c>
      <c r="B22" s="21"/>
      <c r="C22" s="17">
        <f>C21+Kalender!$H$6</f>
        <v>40940</v>
      </c>
      <c r="D22" s="18">
        <f>C22-Kalender!$H$7</f>
        <v>40926</v>
      </c>
      <c r="F22" s="14"/>
      <c r="G22" s="15"/>
    </row>
    <row r="23" spans="1:7" x14ac:dyDescent="0.2">
      <c r="A23" s="23">
        <v>21</v>
      </c>
      <c r="B23" s="21"/>
      <c r="C23" s="17">
        <f>C22+Kalender!$H$6</f>
        <v>40960</v>
      </c>
      <c r="D23" s="18">
        <f>C23-Kalender!$H$7</f>
        <v>40946</v>
      </c>
      <c r="F23" s="14"/>
      <c r="G23" s="15"/>
    </row>
    <row r="24" spans="1:7" x14ac:dyDescent="0.2">
      <c r="A24" s="23">
        <v>22</v>
      </c>
      <c r="B24" s="21"/>
      <c r="C24" s="17">
        <f>C23+Kalender!$H$6</f>
        <v>40980</v>
      </c>
      <c r="D24" s="18">
        <f>C24-Kalender!$H$7</f>
        <v>40966</v>
      </c>
      <c r="F24" s="14"/>
      <c r="G24" s="15"/>
    </row>
    <row r="25" spans="1:7" x14ac:dyDescent="0.2">
      <c r="A25" s="23">
        <v>23</v>
      </c>
      <c r="B25" s="21"/>
      <c r="C25" s="17">
        <f>C24+Kalender!$H$6</f>
        <v>41000</v>
      </c>
      <c r="D25" s="18">
        <f>C25-Kalender!$H$7</f>
        <v>40986</v>
      </c>
      <c r="F25" s="14"/>
      <c r="G25" s="15"/>
    </row>
    <row r="26" spans="1:7" x14ac:dyDescent="0.2">
      <c r="A26" s="23">
        <v>24</v>
      </c>
      <c r="B26" s="21"/>
      <c r="C26" s="17">
        <f>C25+Kalender!$H$6</f>
        <v>41020</v>
      </c>
      <c r="D26" s="18">
        <f>C26-Kalender!$H$7</f>
        <v>41006</v>
      </c>
      <c r="F26" s="14"/>
      <c r="G26" s="15"/>
    </row>
    <row r="27" spans="1:7" x14ac:dyDescent="0.2">
      <c r="A27" s="23">
        <v>25</v>
      </c>
      <c r="B27" s="21"/>
      <c r="C27" s="17">
        <f>C26+Kalender!$H$6</f>
        <v>41040</v>
      </c>
      <c r="D27" s="18">
        <f>C27-Kalender!$H$7</f>
        <v>41026</v>
      </c>
      <c r="F27" s="14"/>
      <c r="G27" s="15"/>
    </row>
    <row r="28" spans="1:7" x14ac:dyDescent="0.2">
      <c r="A28" s="23">
        <v>26</v>
      </c>
      <c r="B28" s="21"/>
      <c r="C28" s="17">
        <f>C27+Kalender!$H$6</f>
        <v>41060</v>
      </c>
      <c r="D28" s="18">
        <f>C28-Kalender!$H$7</f>
        <v>41046</v>
      </c>
      <c r="F28" s="14"/>
      <c r="G28" s="15"/>
    </row>
    <row r="29" spans="1:7" x14ac:dyDescent="0.2">
      <c r="A29" s="23">
        <v>27</v>
      </c>
      <c r="B29" s="21"/>
      <c r="C29" s="17">
        <f>C28+Kalender!$H$6</f>
        <v>41080</v>
      </c>
      <c r="D29" s="18">
        <f>C29-Kalender!$H$7</f>
        <v>41066</v>
      </c>
      <c r="F29" s="14"/>
      <c r="G29" s="15"/>
    </row>
    <row r="30" spans="1:7" x14ac:dyDescent="0.2">
      <c r="A30" s="23">
        <v>28</v>
      </c>
      <c r="B30" s="21"/>
      <c r="C30" s="17">
        <f>C29+Kalender!$H$6</f>
        <v>41100</v>
      </c>
      <c r="D30" s="18">
        <f>C30-Kalender!$H$7</f>
        <v>41086</v>
      </c>
      <c r="F30" s="14"/>
      <c r="G30" s="15"/>
    </row>
    <row r="31" spans="1:7" x14ac:dyDescent="0.2">
      <c r="A31" s="23">
        <v>29</v>
      </c>
      <c r="B31" s="21"/>
      <c r="C31" s="17">
        <f>C30+Kalender!$H$6</f>
        <v>41120</v>
      </c>
      <c r="D31" s="18">
        <f>C31-Kalender!$H$7</f>
        <v>41106</v>
      </c>
      <c r="F31" s="14"/>
      <c r="G31" s="15"/>
    </row>
    <row r="32" spans="1:7" x14ac:dyDescent="0.2">
      <c r="A32" s="23">
        <v>30</v>
      </c>
      <c r="B32" s="21"/>
      <c r="C32" s="17">
        <f>C31+Kalender!$H$6</f>
        <v>41140</v>
      </c>
      <c r="D32" s="18">
        <f>C32-Kalender!$H$7</f>
        <v>41126</v>
      </c>
      <c r="F32" s="14"/>
      <c r="G32" s="15"/>
    </row>
    <row r="33" spans="6:7" x14ac:dyDescent="0.2">
      <c r="F33" s="14"/>
      <c r="G33" s="15"/>
    </row>
    <row r="34" spans="6:7" x14ac:dyDescent="0.2">
      <c r="F34" s="14"/>
      <c r="G34" s="15"/>
    </row>
  </sheetData>
  <mergeCells count="1">
    <mergeCell ref="F2:H2"/>
  </mergeCells>
  <phoneticPr fontId="2" type="noConversion"/>
  <pageMargins left="0.75" right="0.75" top="1" bottom="1" header="0.5" footer="0.5"/>
  <pageSetup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G276"/>
  <sheetViews>
    <sheetView showGridLines="0" tabSelected="1" workbookViewId="0">
      <selection activeCell="C56" sqref="C56"/>
    </sheetView>
  </sheetViews>
  <sheetFormatPr defaultRowHeight="12.75" x14ac:dyDescent="0.2"/>
  <cols>
    <col min="1" max="1" width="5.5703125" style="11" customWidth="1"/>
    <col min="2" max="8" width="5.28515625" style="4" customWidth="1"/>
    <col min="9" max="9" width="1.42578125" style="4" customWidth="1"/>
    <col min="10" max="16" width="5.28515625" style="4" customWidth="1"/>
    <col min="17" max="17" width="1.42578125" style="4" customWidth="1"/>
    <col min="18" max="24" width="5.28515625" style="4" customWidth="1"/>
    <col min="25" max="25" width="1.42578125" style="11" customWidth="1"/>
    <col min="26" max="33" width="5.7109375" style="4" customWidth="1"/>
    <col min="34" max="34" width="5.7109375" style="11" customWidth="1"/>
    <col min="35" max="16384" width="9.140625" style="11"/>
  </cols>
  <sheetData>
    <row r="1" spans="2:33" ht="16.5" customHeight="1" x14ac:dyDescent="0.2"/>
    <row r="2" spans="2:33" ht="16.5" customHeight="1" x14ac:dyDescent="0.2">
      <c r="B2" s="84" t="s">
        <v>24</v>
      </c>
      <c r="C2" s="85"/>
      <c r="D2" s="85"/>
      <c r="E2" s="85"/>
      <c r="F2" s="85"/>
      <c r="G2" s="86"/>
      <c r="H2" s="31"/>
      <c r="I2" s="31"/>
      <c r="J2" s="31"/>
      <c r="L2" s="77"/>
      <c r="M2" s="77"/>
      <c r="N2" s="77"/>
      <c r="O2" s="64"/>
      <c r="P2" s="64"/>
    </row>
    <row r="3" spans="2:33" ht="5.25" customHeight="1" x14ac:dyDescent="0.2"/>
    <row r="4" spans="2:33" ht="17.100000000000001" customHeight="1" x14ac:dyDescent="0.2">
      <c r="B4" s="90" t="s">
        <v>31</v>
      </c>
      <c r="C4" s="91"/>
      <c r="D4" s="91"/>
      <c r="E4" s="91"/>
      <c r="F4" s="91"/>
      <c r="G4" s="92"/>
      <c r="H4" s="75">
        <v>2011</v>
      </c>
      <c r="I4" s="76"/>
      <c r="J4" s="65"/>
    </row>
    <row r="5" spans="2:33" s="8" customFormat="1" ht="17.100000000000001" customHeight="1" x14ac:dyDescent="0.2">
      <c r="B5" s="89" t="s">
        <v>25</v>
      </c>
      <c r="C5" s="89"/>
      <c r="D5" s="89"/>
      <c r="E5" s="89"/>
      <c r="F5" s="89"/>
      <c r="G5" s="89"/>
      <c r="H5" s="88">
        <v>40780</v>
      </c>
      <c r="I5" s="88"/>
      <c r="J5" s="88"/>
      <c r="R5" s="9"/>
      <c r="S5" s="9"/>
      <c r="T5" s="33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2:33" ht="17.100000000000001" customHeight="1" x14ac:dyDescent="0.2">
      <c r="B6" s="89" t="s">
        <v>26</v>
      </c>
      <c r="C6" s="89"/>
      <c r="D6" s="89"/>
      <c r="E6" s="89"/>
      <c r="F6" s="89"/>
      <c r="G6" s="89"/>
      <c r="H6" s="28">
        <v>20</v>
      </c>
      <c r="I6" s="67" t="s">
        <v>4</v>
      </c>
      <c r="J6" s="66" t="s">
        <v>28</v>
      </c>
      <c r="K6" s="60"/>
      <c r="L6" s="87"/>
      <c r="M6" s="87"/>
      <c r="N6" s="87"/>
      <c r="O6" s="62"/>
      <c r="P6" s="62"/>
      <c r="Q6" s="30"/>
      <c r="R6" s="7"/>
      <c r="S6" s="7"/>
      <c r="T6" s="3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11"/>
    </row>
    <row r="7" spans="2:33" ht="17.100000000000001" customHeight="1" x14ac:dyDescent="0.2">
      <c r="B7" s="89" t="s">
        <v>27</v>
      </c>
      <c r="C7" s="89"/>
      <c r="D7" s="89"/>
      <c r="E7" s="89"/>
      <c r="F7" s="89"/>
      <c r="G7" s="89"/>
      <c r="H7" s="29">
        <v>14</v>
      </c>
      <c r="I7" s="67" t="s">
        <v>4</v>
      </c>
      <c r="J7" s="68" t="s">
        <v>28</v>
      </c>
      <c r="K7" s="8"/>
      <c r="L7" s="11"/>
      <c r="M7" s="11"/>
      <c r="N7" s="11"/>
      <c r="O7" s="11"/>
      <c r="P7" s="11"/>
      <c r="Q7" s="11"/>
      <c r="R7" s="7"/>
      <c r="S7" s="10"/>
      <c r="T7" s="10"/>
      <c r="U7" s="32"/>
      <c r="V7" s="32"/>
      <c r="W7" s="32"/>
      <c r="X7" s="32"/>
      <c r="Y7" s="7"/>
      <c r="Z7" s="7"/>
      <c r="AA7" s="7"/>
      <c r="AB7" s="7"/>
      <c r="AC7" s="7"/>
      <c r="AD7" s="7"/>
      <c r="AE7" s="7"/>
      <c r="AF7" s="7"/>
      <c r="AG7" s="11"/>
    </row>
    <row r="8" spans="2:33" ht="17.100000000000001" customHeight="1" thickBot="1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11"/>
    </row>
    <row r="9" spans="2:33" ht="17.100000000000001" customHeight="1" x14ac:dyDescent="0.2">
      <c r="B9" s="78" t="str">
        <f>"EISPRUNGKALENDER "&amp;H4</f>
        <v>EISPRUNGKALENDER 2011</v>
      </c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37"/>
      <c r="S9" s="37"/>
      <c r="T9" s="37"/>
      <c r="U9" s="37"/>
      <c r="V9" s="37"/>
      <c r="W9" s="37"/>
      <c r="X9" s="38"/>
      <c r="Y9" s="7"/>
      <c r="Z9" s="7"/>
      <c r="AA9" s="7"/>
      <c r="AB9" s="7"/>
      <c r="AC9" s="7"/>
      <c r="AD9" s="7"/>
      <c r="AE9" s="7"/>
      <c r="AF9" s="7"/>
      <c r="AG9" s="11"/>
    </row>
    <row r="10" spans="2:33" ht="17.100000000000001" customHeight="1" thickBot="1" x14ac:dyDescent="0.25">
      <c r="B10" s="80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39"/>
      <c r="S10" s="40"/>
      <c r="T10" s="41" t="s">
        <v>29</v>
      </c>
      <c r="U10" s="39"/>
      <c r="V10" s="39"/>
      <c r="W10" s="39"/>
      <c r="X10" s="42"/>
      <c r="Y10" s="7"/>
      <c r="Z10" s="7"/>
      <c r="AA10" s="7"/>
      <c r="AB10" s="7"/>
      <c r="AC10" s="7"/>
      <c r="AD10" s="7"/>
      <c r="AE10" s="7"/>
      <c r="AF10" s="7"/>
      <c r="AG10" s="11"/>
    </row>
    <row r="11" spans="2:33" ht="17.100000000000001" customHeight="1" thickTop="1" x14ac:dyDescent="0.2">
      <c r="B11" s="80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39"/>
      <c r="S11" s="43"/>
      <c r="T11" s="41" t="s">
        <v>30</v>
      </c>
      <c r="U11" s="39"/>
      <c r="V11" s="39"/>
      <c r="W11" s="39"/>
      <c r="X11" s="42"/>
      <c r="Y11" s="7"/>
      <c r="Z11" s="7"/>
      <c r="AA11" s="7"/>
      <c r="AB11" s="7"/>
      <c r="AC11" s="7"/>
      <c r="AD11" s="7"/>
      <c r="AE11" s="7"/>
      <c r="AF11" s="7"/>
      <c r="AG11" s="11"/>
    </row>
    <row r="12" spans="2:33" ht="17.100000000000001" customHeight="1" thickBot="1" x14ac:dyDescent="0.25">
      <c r="B12" s="82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44"/>
      <c r="S12" s="44"/>
      <c r="T12" s="44"/>
      <c r="U12" s="44"/>
      <c r="V12" s="44"/>
      <c r="W12" s="44"/>
      <c r="X12" s="45"/>
      <c r="Y12" s="7"/>
      <c r="Z12" s="7"/>
      <c r="AA12" s="7"/>
      <c r="AB12" s="7"/>
      <c r="AC12" s="7"/>
      <c r="AD12" s="7"/>
      <c r="AE12" s="7"/>
      <c r="AF12" s="7"/>
      <c r="AG12" s="11"/>
    </row>
    <row r="13" spans="2:33" ht="12.95" customHeight="1" x14ac:dyDescent="0.2">
      <c r="B13" s="93" t="s">
        <v>32</v>
      </c>
      <c r="C13" s="93"/>
      <c r="D13" s="93"/>
      <c r="E13" s="93"/>
      <c r="F13" s="93"/>
      <c r="G13" s="93"/>
      <c r="H13" s="93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72" t="s">
        <v>8</v>
      </c>
      <c r="T13" s="72"/>
      <c r="U13" s="72"/>
      <c r="V13" s="72"/>
      <c r="W13" s="72"/>
      <c r="X13" s="72"/>
      <c r="Y13" s="2"/>
      <c r="Z13" s="12"/>
      <c r="AA13" s="12"/>
      <c r="AB13" s="12"/>
      <c r="AC13" s="12"/>
      <c r="AD13" s="12"/>
      <c r="AE13" s="12"/>
      <c r="AF13" s="12"/>
    </row>
    <row r="14" spans="2:33" ht="3" customHeight="1" x14ac:dyDescent="0.2">
      <c r="B14" s="47"/>
      <c r="C14" s="69"/>
      <c r="D14" s="69"/>
      <c r="E14" s="69"/>
      <c r="F14" s="48"/>
      <c r="G14" s="48"/>
      <c r="H14" s="48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2"/>
      <c r="Z14" s="12"/>
      <c r="AA14" s="12"/>
      <c r="AB14" s="12"/>
      <c r="AC14" s="12"/>
      <c r="AD14" s="12"/>
      <c r="AE14" s="12"/>
      <c r="AF14" s="12"/>
    </row>
    <row r="15" spans="2:33" ht="17.100000000000001" customHeight="1" x14ac:dyDescent="0.2">
      <c r="B15" s="73" t="s">
        <v>16</v>
      </c>
      <c r="C15" s="73"/>
      <c r="D15" s="73"/>
      <c r="E15" s="73"/>
      <c r="F15" s="73"/>
      <c r="G15" s="73"/>
      <c r="H15" s="74"/>
      <c r="I15" s="1"/>
      <c r="J15" s="73" t="s">
        <v>17</v>
      </c>
      <c r="K15" s="73"/>
      <c r="L15" s="73"/>
      <c r="M15" s="73"/>
      <c r="N15" s="73"/>
      <c r="O15" s="73"/>
      <c r="P15" s="74"/>
      <c r="Q15" s="2"/>
      <c r="R15" s="73" t="s">
        <v>18</v>
      </c>
      <c r="S15" s="73"/>
      <c r="T15" s="73"/>
      <c r="U15" s="73"/>
      <c r="V15" s="73"/>
      <c r="W15" s="73"/>
      <c r="X15" s="74"/>
      <c r="Y15" s="2"/>
    </row>
    <row r="16" spans="2:33" ht="17.100000000000001" customHeight="1" x14ac:dyDescent="0.2">
      <c r="B16" s="70" t="s">
        <v>9</v>
      </c>
      <c r="C16" s="70" t="s">
        <v>10</v>
      </c>
      <c r="D16" s="70" t="s">
        <v>11</v>
      </c>
      <c r="E16" s="70" t="s">
        <v>12</v>
      </c>
      <c r="F16" s="70" t="s">
        <v>13</v>
      </c>
      <c r="G16" s="70" t="s">
        <v>14</v>
      </c>
      <c r="H16" s="70" t="s">
        <v>15</v>
      </c>
      <c r="I16" s="46"/>
      <c r="J16" s="50" t="str">
        <f>B16</f>
        <v>Mo</v>
      </c>
      <c r="K16" s="50" t="str">
        <f t="shared" ref="K16:P16" si="0">C16</f>
        <v>Di</v>
      </c>
      <c r="L16" s="50" t="str">
        <f t="shared" si="0"/>
        <v>Mi</v>
      </c>
      <c r="M16" s="50" t="str">
        <f t="shared" si="0"/>
        <v>Do</v>
      </c>
      <c r="N16" s="50" t="str">
        <f t="shared" si="0"/>
        <v>Fr</v>
      </c>
      <c r="O16" s="50" t="str">
        <f t="shared" si="0"/>
        <v>Sa</v>
      </c>
      <c r="P16" s="50" t="str">
        <f t="shared" si="0"/>
        <v>So</v>
      </c>
      <c r="Q16" s="46"/>
      <c r="R16" s="50" t="str">
        <f>J16</f>
        <v>Mo</v>
      </c>
      <c r="S16" s="50" t="str">
        <f t="shared" ref="S16" si="1">K16</f>
        <v>Di</v>
      </c>
      <c r="T16" s="50" t="str">
        <f t="shared" ref="T16" si="2">L16</f>
        <v>Mi</v>
      </c>
      <c r="U16" s="50" t="str">
        <f t="shared" ref="U16" si="3">M16</f>
        <v>Do</v>
      </c>
      <c r="V16" s="50" t="str">
        <f t="shared" ref="V16" si="4">N16</f>
        <v>Fr</v>
      </c>
      <c r="W16" s="50" t="str">
        <f t="shared" ref="W16" si="5">O16</f>
        <v>Sa</v>
      </c>
      <c r="X16" s="50" t="str">
        <f t="shared" ref="X16" si="6">P16</f>
        <v>So</v>
      </c>
      <c r="Y16" s="2"/>
    </row>
    <row r="17" spans="2:32" ht="17.100000000000001" customHeight="1" x14ac:dyDescent="0.2">
      <c r="B17" s="51" t="str">
        <f>IF($O$6="Sunday",IF(WEEKDAY(DATE($H$4,1,1))=1,1,""),IF(WEEKDAY(DATE($H$4,1,1))=2,1,""))</f>
        <v/>
      </c>
      <c r="C17" s="51" t="str">
        <f>IF(B17&lt;&gt;"",B17+1,IF($O$6="Sunday",IF(WEEKDAY(DATE($H$4,1,1))=2,1,""),IF(WEEKDAY(DATE($H$4,1,1))=3,1,"")))</f>
        <v/>
      </c>
      <c r="D17" s="51" t="str">
        <f>IF(C17&lt;&gt;"",C17+1,IF($O$6="Sunday",IF(WEEKDAY(DATE($H$4,1,1))=3,1,""),IF(WEEKDAY(DATE($H$4,1,1))=4,1,"")))</f>
        <v/>
      </c>
      <c r="E17" s="51" t="str">
        <f>IF(D17&lt;&gt;"",D17+1,IF($O$6="Sunday",IF(WEEKDAY(DATE($H$4,1,1))=4,1,""),IF(WEEKDAY(DATE($H$4,1,1))=5,1,"")))</f>
        <v/>
      </c>
      <c r="F17" s="51" t="str">
        <f>IF(E17&lt;&gt;"",E17+1,IF($O$6="Sunday",IF(WEEKDAY(DATE($H$4,1,1))=5,1,""),IF(WEEKDAY(DATE($H$4,1,1))=6,1,"")))</f>
        <v/>
      </c>
      <c r="G17" s="51">
        <f>IF(F17&lt;&gt;"",F17+1,IF($O$6="Sunday",IF(WEEKDAY(DATE($H$4,1,1))=6,1,""),IF(WEEKDAY(DATE($H$4,1,1))=7,1,"")))</f>
        <v>1</v>
      </c>
      <c r="H17" s="51">
        <f>IF(G17&lt;&gt;"",G17+1,IF($O$6="Sunday",IF(WEEKDAY(DATE($H$4,1,1))=7,1,""),IF(WEEKDAY(DATE($H$4,1,1))=1,1,"")))</f>
        <v>2</v>
      </c>
      <c r="I17" s="46"/>
      <c r="J17" s="51" t="str">
        <f>IF($O$6="Sunday",IF(WEEKDAY(DATE($H$4,2,1))=1,1,""),IF(WEEKDAY(DATE($H$4,2,1))=2,1,""))</f>
        <v/>
      </c>
      <c r="K17" s="51">
        <f>IF(J17&lt;&gt;"",J17+1,IF($O$6="Sunday",IF(WEEKDAY(DATE($H$4,2,1))=2,1,""),IF(WEEKDAY(DATE($H$4,2,1))=3,1,"")))</f>
        <v>1</v>
      </c>
      <c r="L17" s="51">
        <f>IF(K17&lt;&gt;"",K17+1,IF($O$6="Sunday",IF(WEEKDAY(DATE($H$4,2,1))=3,1,""),IF(WEEKDAY(DATE($H$4,2,1))=4,1,"")))</f>
        <v>2</v>
      </c>
      <c r="M17" s="51">
        <f>IF(L17&lt;&gt;"",L17+1,IF($O$6="Sunday",IF(WEEKDAY(DATE($H$4,2,1))=4,1,""),IF(WEEKDAY(DATE($H$4,2,1))=5,1,"")))</f>
        <v>3</v>
      </c>
      <c r="N17" s="51">
        <f>IF(M17&lt;&gt;"",M17+1,IF($O$6="Sunday",IF(WEEKDAY(DATE($H$4,2,1))=5,1,""),IF(WEEKDAY(DATE($H$4,2,1))=6,1,"")))</f>
        <v>4</v>
      </c>
      <c r="O17" s="51">
        <f>IF(N17&lt;&gt;"",N17+1,IF($O$6="Sunday",IF(WEEKDAY(DATE($H$4,2,1))=6,1,""),IF(WEEKDAY(DATE($H$4,2,1))=7,1,"")))</f>
        <v>5</v>
      </c>
      <c r="P17" s="51">
        <f>IF(O17&lt;&gt;"",O17+1,IF($O$6="Sunday",IF(WEEKDAY(DATE($H$4,2,1))=7,1,""),IF(WEEKDAY(DATE($H$4,2,1))=1,1,"")))</f>
        <v>6</v>
      </c>
      <c r="Q17" s="46"/>
      <c r="R17" s="51" t="str">
        <f>IF($O$6="Sunday",IF(WEEKDAY(DATE($H$4,3,1))=1,1,""),IF(WEEKDAY(DATE($H$4,3,1))=2,1,""))</f>
        <v/>
      </c>
      <c r="S17" s="51">
        <f>IF(R17&lt;&gt;"",R17+1,IF($O$6="Sunday",IF(WEEKDAY(DATE($H$4,3,1))=2,1,""),IF(WEEKDAY(DATE($H$4,3,1))=3,1,"")))</f>
        <v>1</v>
      </c>
      <c r="T17" s="51">
        <f>IF(S17&lt;&gt;"",S17+1,IF($O$6="Sunday",IF(WEEKDAY(DATE($H$4,3,1))=3,1,""),IF(WEEKDAY(DATE($H$4,3,1))=4,1,"")))</f>
        <v>2</v>
      </c>
      <c r="U17" s="51">
        <f>IF(T17&lt;&gt;"",T17+1,IF($O$6="Sunday",IF(WEEKDAY(DATE($H$4,3,1))=4,1,""),IF(WEEKDAY(DATE($H$4,3,1))=5,1,"")))</f>
        <v>3</v>
      </c>
      <c r="V17" s="51">
        <f>IF(U17&lt;&gt;"",U17+1,IF($O$6="Sunday",IF(WEEKDAY(DATE($H$4,3,1))=5,1,""),IF(WEEKDAY(DATE($H$4,3,1))=6,1,"")))</f>
        <v>4</v>
      </c>
      <c r="W17" s="51">
        <f>IF(V17&lt;&gt;"",V17+1,IF($O$6="Sunday",IF(WEEKDAY(DATE($H$4,3,1))=6,1,""),IF(WEEKDAY(DATE($H$4,3,1))=7,1,"")))</f>
        <v>5</v>
      </c>
      <c r="X17" s="51">
        <f>IF(W17&lt;&gt;"",W17+1,IF($O$6="Sunday",IF(WEEKDAY(DATE($H$4,3,1))=7,1,""),IF(WEEKDAY(DATE($H$4,3,1))=1,1,"")))</f>
        <v>6</v>
      </c>
      <c r="Y17" s="2"/>
      <c r="AA17" s="13"/>
    </row>
    <row r="18" spans="2:32" ht="17.100000000000001" customHeight="1" x14ac:dyDescent="0.2">
      <c r="B18" s="51">
        <f>H17+1</f>
        <v>3</v>
      </c>
      <c r="C18" s="51">
        <f t="shared" ref="C18:H20" si="7">B18+1</f>
        <v>4</v>
      </c>
      <c r="D18" s="51">
        <f t="shared" si="7"/>
        <v>5</v>
      </c>
      <c r="E18" s="51">
        <f t="shared" si="7"/>
        <v>6</v>
      </c>
      <c r="F18" s="51">
        <f t="shared" si="7"/>
        <v>7</v>
      </c>
      <c r="G18" s="51">
        <f t="shared" si="7"/>
        <v>8</v>
      </c>
      <c r="H18" s="51">
        <f t="shared" si="7"/>
        <v>9</v>
      </c>
      <c r="I18" s="46"/>
      <c r="J18" s="51">
        <f>P17+1</f>
        <v>7</v>
      </c>
      <c r="K18" s="51">
        <f t="shared" ref="K18:K20" si="8">J18+1</f>
        <v>8</v>
      </c>
      <c r="L18" s="51">
        <f t="shared" ref="L18:L20" si="9">K18+1</f>
        <v>9</v>
      </c>
      <c r="M18" s="51">
        <f t="shared" ref="M18:M20" si="10">L18+1</f>
        <v>10</v>
      </c>
      <c r="N18" s="51">
        <f t="shared" ref="N18:N20" si="11">M18+1</f>
        <v>11</v>
      </c>
      <c r="O18" s="51">
        <f t="shared" ref="O18:O20" si="12">N18+1</f>
        <v>12</v>
      </c>
      <c r="P18" s="51">
        <f t="shared" ref="P18:P20" si="13">O18+1</f>
        <v>13</v>
      </c>
      <c r="Q18" s="46"/>
      <c r="R18" s="51">
        <f>X17+1</f>
        <v>7</v>
      </c>
      <c r="S18" s="51">
        <f t="shared" ref="S18:S20" si="14">R18+1</f>
        <v>8</v>
      </c>
      <c r="T18" s="51">
        <f t="shared" ref="T18:T20" si="15">S18+1</f>
        <v>9</v>
      </c>
      <c r="U18" s="51">
        <f t="shared" ref="U18:U20" si="16">T18+1</f>
        <v>10</v>
      </c>
      <c r="V18" s="51">
        <f t="shared" ref="V18:V20" si="17">U18+1</f>
        <v>11</v>
      </c>
      <c r="W18" s="51">
        <f t="shared" ref="W18:W20" si="18">V18+1</f>
        <v>12</v>
      </c>
      <c r="X18" s="51">
        <f t="shared" ref="X18:X20" si="19">W18+1</f>
        <v>13</v>
      </c>
      <c r="Y18" s="2"/>
      <c r="AA18" s="13"/>
    </row>
    <row r="19" spans="2:32" ht="17.100000000000001" customHeight="1" x14ac:dyDescent="0.2">
      <c r="B19" s="51">
        <f>H18+1</f>
        <v>10</v>
      </c>
      <c r="C19" s="51">
        <f t="shared" si="7"/>
        <v>11</v>
      </c>
      <c r="D19" s="51">
        <f t="shared" si="7"/>
        <v>12</v>
      </c>
      <c r="E19" s="51">
        <f t="shared" si="7"/>
        <v>13</v>
      </c>
      <c r="F19" s="51">
        <f t="shared" si="7"/>
        <v>14</v>
      </c>
      <c r="G19" s="51">
        <f t="shared" si="7"/>
        <v>15</v>
      </c>
      <c r="H19" s="51">
        <f t="shared" si="7"/>
        <v>16</v>
      </c>
      <c r="I19" s="46"/>
      <c r="J19" s="51">
        <f>P18+1</f>
        <v>14</v>
      </c>
      <c r="K19" s="51">
        <f t="shared" si="8"/>
        <v>15</v>
      </c>
      <c r="L19" s="51">
        <f t="shared" si="9"/>
        <v>16</v>
      </c>
      <c r="M19" s="51">
        <f t="shared" si="10"/>
        <v>17</v>
      </c>
      <c r="N19" s="51">
        <f t="shared" si="11"/>
        <v>18</v>
      </c>
      <c r="O19" s="51">
        <f t="shared" si="12"/>
        <v>19</v>
      </c>
      <c r="P19" s="51">
        <f t="shared" si="13"/>
        <v>20</v>
      </c>
      <c r="Q19" s="46"/>
      <c r="R19" s="51">
        <f>X18+1</f>
        <v>14</v>
      </c>
      <c r="S19" s="51">
        <f t="shared" si="14"/>
        <v>15</v>
      </c>
      <c r="T19" s="51">
        <f t="shared" si="15"/>
        <v>16</v>
      </c>
      <c r="U19" s="51">
        <f t="shared" si="16"/>
        <v>17</v>
      </c>
      <c r="V19" s="51">
        <f t="shared" si="17"/>
        <v>18</v>
      </c>
      <c r="W19" s="51">
        <f t="shared" si="18"/>
        <v>19</v>
      </c>
      <c r="X19" s="51">
        <f t="shared" si="19"/>
        <v>20</v>
      </c>
      <c r="Y19" s="2"/>
      <c r="AA19" s="13"/>
    </row>
    <row r="20" spans="2:32" ht="17.100000000000001" customHeight="1" x14ac:dyDescent="0.2">
      <c r="B20" s="51">
        <f>H19+1</f>
        <v>17</v>
      </c>
      <c r="C20" s="51">
        <f t="shared" si="7"/>
        <v>18</v>
      </c>
      <c r="D20" s="51">
        <f t="shared" si="7"/>
        <v>19</v>
      </c>
      <c r="E20" s="51">
        <f t="shared" si="7"/>
        <v>20</v>
      </c>
      <c r="F20" s="51">
        <f t="shared" si="7"/>
        <v>21</v>
      </c>
      <c r="G20" s="51">
        <f t="shared" si="7"/>
        <v>22</v>
      </c>
      <c r="H20" s="51">
        <f t="shared" si="7"/>
        <v>23</v>
      </c>
      <c r="I20" s="46"/>
      <c r="J20" s="51">
        <f>P19+1</f>
        <v>21</v>
      </c>
      <c r="K20" s="51">
        <f t="shared" si="8"/>
        <v>22</v>
      </c>
      <c r="L20" s="51">
        <f t="shared" si="9"/>
        <v>23</v>
      </c>
      <c r="M20" s="51">
        <f t="shared" si="10"/>
        <v>24</v>
      </c>
      <c r="N20" s="51">
        <f t="shared" si="11"/>
        <v>25</v>
      </c>
      <c r="O20" s="51">
        <f t="shared" si="12"/>
        <v>26</v>
      </c>
      <c r="P20" s="51">
        <f t="shared" si="13"/>
        <v>27</v>
      </c>
      <c r="Q20" s="46"/>
      <c r="R20" s="51">
        <f>X19+1</f>
        <v>21</v>
      </c>
      <c r="S20" s="51">
        <f t="shared" si="14"/>
        <v>22</v>
      </c>
      <c r="T20" s="51">
        <f t="shared" si="15"/>
        <v>23</v>
      </c>
      <c r="U20" s="51">
        <f t="shared" si="16"/>
        <v>24</v>
      </c>
      <c r="V20" s="51">
        <f t="shared" si="17"/>
        <v>25</v>
      </c>
      <c r="W20" s="51">
        <f t="shared" si="18"/>
        <v>26</v>
      </c>
      <c r="X20" s="51">
        <f t="shared" si="19"/>
        <v>27</v>
      </c>
      <c r="Y20" s="2"/>
    </row>
    <row r="21" spans="2:32" ht="17.100000000000001" customHeight="1" x14ac:dyDescent="0.2">
      <c r="B21" s="51">
        <f>IF(H20&lt;&gt;"",IF(DAY(EOMONTH(DATE($H$4,1,1),0))=H20,"",H20+1),"")</f>
        <v>24</v>
      </c>
      <c r="C21" s="51">
        <f t="shared" ref="C21:H21" si="20">IF(B21&lt;&gt;"",IF(DAY(EOMONTH(DATE($H$4,1,1),0))=B21,"",B21+1),"")</f>
        <v>25</v>
      </c>
      <c r="D21" s="51">
        <f t="shared" si="20"/>
        <v>26</v>
      </c>
      <c r="E21" s="51">
        <f t="shared" si="20"/>
        <v>27</v>
      </c>
      <c r="F21" s="51">
        <f t="shared" si="20"/>
        <v>28</v>
      </c>
      <c r="G21" s="51">
        <f t="shared" si="20"/>
        <v>29</v>
      </c>
      <c r="H21" s="51">
        <f t="shared" si="20"/>
        <v>30</v>
      </c>
      <c r="I21" s="46"/>
      <c r="J21" s="51">
        <f>IF(P20&lt;&gt;"",IF(DAY(EOMONTH(DATE($H$4,2,1),0))=P20,"",P20+1),"")</f>
        <v>28</v>
      </c>
      <c r="K21" s="51" t="str">
        <f t="shared" ref="K21:P21" si="21">IF(J21&lt;&gt;"",IF(DAY(EOMONTH(DATE($H$4,2,1),0))=J21,"",J21+1),"")</f>
        <v/>
      </c>
      <c r="L21" s="51" t="str">
        <f t="shared" si="21"/>
        <v/>
      </c>
      <c r="M21" s="51" t="str">
        <f t="shared" si="21"/>
        <v/>
      </c>
      <c r="N21" s="51" t="str">
        <f t="shared" si="21"/>
        <v/>
      </c>
      <c r="O21" s="51" t="str">
        <f t="shared" si="21"/>
        <v/>
      </c>
      <c r="P21" s="51" t="str">
        <f t="shared" si="21"/>
        <v/>
      </c>
      <c r="Q21" s="46"/>
      <c r="R21" s="51">
        <f>IF(X20&lt;&gt;"",IF(DAY(EOMONTH(DATE($H$4,3,1),0))=X20,"",X20+1),"")</f>
        <v>28</v>
      </c>
      <c r="S21" s="51">
        <f t="shared" ref="S21:X21" si="22">IF(R21&lt;&gt;"",IF(DAY(EOMONTH(DATE($H$4,3,1),0))=R21,"",R21+1),"")</f>
        <v>29</v>
      </c>
      <c r="T21" s="51">
        <f t="shared" si="22"/>
        <v>30</v>
      </c>
      <c r="U21" s="51">
        <f t="shared" si="22"/>
        <v>31</v>
      </c>
      <c r="V21" s="51" t="str">
        <f t="shared" si="22"/>
        <v/>
      </c>
      <c r="W21" s="51" t="str">
        <f t="shared" si="22"/>
        <v/>
      </c>
      <c r="X21" s="51" t="str">
        <f t="shared" si="22"/>
        <v/>
      </c>
      <c r="Y21" s="2"/>
    </row>
    <row r="22" spans="2:32" ht="17.100000000000001" customHeight="1" x14ac:dyDescent="0.2">
      <c r="B22" s="51">
        <f>IF(H21&lt;&gt;"",IF(DAY(EOMONTH(DATE($H$4,1,1),0))=H21,"",H21+1),"")</f>
        <v>31</v>
      </c>
      <c r="C22" s="51" t="str">
        <f>IF(B22&lt;&gt;"",IF(DAY(EOMONTH(DATE($H$4,1,1),0))=B22,"",B22+1),"")</f>
        <v/>
      </c>
      <c r="D22" s="51"/>
      <c r="E22" s="51"/>
      <c r="F22" s="51"/>
      <c r="G22" s="52">
        <f>$H$4</f>
        <v>2011</v>
      </c>
      <c r="H22" s="52">
        <v>1</v>
      </c>
      <c r="I22" s="46"/>
      <c r="J22" s="51" t="str">
        <f>IF(P21&lt;&gt;"",IF(DAY(EOMONTH(DATE($H$4,2,1),0))=P21,"",P21+1),"")</f>
        <v/>
      </c>
      <c r="K22" s="51" t="str">
        <f>IF(J22&lt;&gt;"",IF(DAY(EOMONTH(DATE($H$4,2,1),0))=J22,"",J22+1),"")</f>
        <v/>
      </c>
      <c r="L22" s="51"/>
      <c r="M22" s="51"/>
      <c r="N22" s="51"/>
      <c r="O22" s="52">
        <f>$H$4</f>
        <v>2011</v>
      </c>
      <c r="P22" s="52">
        <v>2</v>
      </c>
      <c r="Q22" s="53"/>
      <c r="R22" s="51" t="str">
        <f>IF(X21&lt;&gt;"",IF(DAY(EOMONTH(DATE($H$4,3,1),0))=X21,"",X21+1),"")</f>
        <v/>
      </c>
      <c r="S22" s="51" t="str">
        <f>IF(R22&lt;&gt;"",IF(DAY(EOMONTH(DATE($H$4,3,1),0))=R22,"",R22+1),"")</f>
        <v/>
      </c>
      <c r="T22" s="54"/>
      <c r="U22" s="54"/>
      <c r="V22" s="54"/>
      <c r="W22" s="52">
        <f>$H$4</f>
        <v>2011</v>
      </c>
      <c r="X22" s="52">
        <v>3</v>
      </c>
      <c r="Y22" s="3"/>
    </row>
    <row r="23" spans="2:32" ht="6.75" customHeight="1" x14ac:dyDescent="0.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2"/>
      <c r="Z23" s="1"/>
      <c r="AA23" s="1"/>
      <c r="AB23" s="1"/>
      <c r="AC23" s="1"/>
      <c r="AD23" s="1"/>
      <c r="AE23" s="1"/>
      <c r="AF23" s="1"/>
    </row>
    <row r="24" spans="2:32" ht="17.100000000000001" customHeight="1" x14ac:dyDescent="0.2">
      <c r="B24" s="73" t="s">
        <v>0</v>
      </c>
      <c r="C24" s="73"/>
      <c r="D24" s="73"/>
      <c r="E24" s="73"/>
      <c r="F24" s="73"/>
      <c r="G24" s="73"/>
      <c r="H24" s="74"/>
      <c r="I24" s="1"/>
      <c r="J24" s="73" t="s">
        <v>19</v>
      </c>
      <c r="K24" s="73"/>
      <c r="L24" s="73"/>
      <c r="M24" s="73"/>
      <c r="N24" s="73"/>
      <c r="O24" s="73"/>
      <c r="P24" s="74"/>
      <c r="R24" s="73" t="s">
        <v>20</v>
      </c>
      <c r="S24" s="73"/>
      <c r="T24" s="73"/>
      <c r="U24" s="73"/>
      <c r="V24" s="73"/>
      <c r="W24" s="73"/>
      <c r="X24" s="74"/>
    </row>
    <row r="25" spans="2:32" ht="17.100000000000001" customHeight="1" x14ac:dyDescent="0.2">
      <c r="B25" s="50" t="str">
        <f>R16</f>
        <v>Mo</v>
      </c>
      <c r="C25" s="50" t="str">
        <f t="shared" ref="C25:H25" si="23">S16</f>
        <v>Di</v>
      </c>
      <c r="D25" s="50" t="str">
        <f t="shared" si="23"/>
        <v>Mi</v>
      </c>
      <c r="E25" s="50" t="str">
        <f t="shared" si="23"/>
        <v>Do</v>
      </c>
      <c r="F25" s="50" t="str">
        <f t="shared" si="23"/>
        <v>Fr</v>
      </c>
      <c r="G25" s="50" t="str">
        <f t="shared" si="23"/>
        <v>Sa</v>
      </c>
      <c r="H25" s="50" t="str">
        <f t="shared" si="23"/>
        <v>So</v>
      </c>
      <c r="I25" s="49"/>
      <c r="J25" s="50" t="str">
        <f>B25</f>
        <v>Mo</v>
      </c>
      <c r="K25" s="50" t="str">
        <f t="shared" ref="K25" si="24">C25</f>
        <v>Di</v>
      </c>
      <c r="L25" s="50" t="str">
        <f t="shared" ref="L25" si="25">D25</f>
        <v>Mi</v>
      </c>
      <c r="M25" s="50" t="str">
        <f t="shared" ref="M25" si="26">E25</f>
        <v>Do</v>
      </c>
      <c r="N25" s="50" t="str">
        <f t="shared" ref="N25" si="27">F25</f>
        <v>Fr</v>
      </c>
      <c r="O25" s="50" t="str">
        <f t="shared" ref="O25" si="28">G25</f>
        <v>Sa</v>
      </c>
      <c r="P25" s="50" t="str">
        <f t="shared" ref="P25" si="29">H25</f>
        <v>So</v>
      </c>
      <c r="Q25" s="46"/>
      <c r="R25" s="50" t="str">
        <f>J25</f>
        <v>Mo</v>
      </c>
      <c r="S25" s="50" t="str">
        <f t="shared" ref="S25" si="30">K25</f>
        <v>Di</v>
      </c>
      <c r="T25" s="50" t="str">
        <f t="shared" ref="T25" si="31">L25</f>
        <v>Mi</v>
      </c>
      <c r="U25" s="50" t="str">
        <f t="shared" ref="U25" si="32">M25</f>
        <v>Do</v>
      </c>
      <c r="V25" s="50" t="str">
        <f t="shared" ref="V25" si="33">N25</f>
        <v>Fr</v>
      </c>
      <c r="W25" s="50" t="str">
        <f t="shared" ref="W25" si="34">O25</f>
        <v>Sa</v>
      </c>
      <c r="X25" s="50" t="str">
        <f t="shared" ref="X25" si="35">P25</f>
        <v>So</v>
      </c>
    </row>
    <row r="26" spans="2:32" ht="17.100000000000001" customHeight="1" x14ac:dyDescent="0.2">
      <c r="B26" s="51" t="str">
        <f>IF($O$6="Sunday",IF(WEEKDAY(DATE($H$4,4,1))=1,1,""),IF(WEEKDAY(DATE($H$4,4,1))=2,1,""))</f>
        <v/>
      </c>
      <c r="C26" s="51" t="str">
        <f>IF(B26&lt;&gt;"",B26+1,IF($O$6="Sunday",IF(WEEKDAY(DATE($H$4,4,1))=2,1,""),IF(WEEKDAY(DATE($H$4,4,1))=3,1,"")))</f>
        <v/>
      </c>
      <c r="D26" s="51" t="str">
        <f>IF(C26&lt;&gt;"",C26+1,IF($O$6="Sunday",IF(WEEKDAY(DATE($H$4,4,1))=3,1,""),IF(WEEKDAY(DATE($H$4,4,1))=4,1,"")))</f>
        <v/>
      </c>
      <c r="E26" s="51" t="str">
        <f>IF(D26&lt;&gt;"",D26+1,IF($O$6="Sunday",IF(WEEKDAY(DATE($H$4,4,1))=4,1,""),IF(WEEKDAY(DATE($H$4,4,1))=5,1,"")))</f>
        <v/>
      </c>
      <c r="F26" s="51">
        <f>IF(E26&lt;&gt;"",E26+1,IF($O$6="Sunday",IF(WEEKDAY(DATE($H$4,4,1))=5,1,""),IF(WEEKDAY(DATE($H$4,4,1))=6,1,"")))</f>
        <v>1</v>
      </c>
      <c r="G26" s="51">
        <f>IF(F26&lt;&gt;"",F26+1,IF($O$6="Sunday",IF(WEEKDAY(DATE($H$4,4,1))=6,1,""),IF(WEEKDAY(DATE($H$4,4,1))=7,1,"")))</f>
        <v>2</v>
      </c>
      <c r="H26" s="51">
        <f>IF(G26&lt;&gt;"",G26+1,IF($O$6="Sunday",IF(WEEKDAY(DATE($H$4,4,1))=7,1,""),IF(WEEKDAY(DATE($H$4,4,1))=1,1,"")))</f>
        <v>3</v>
      </c>
      <c r="I26" s="55"/>
      <c r="J26" s="51" t="str">
        <f>IF($O$6="Sunday",IF(WEEKDAY(DATE($H$4,5,1))=1,1,""),IF(WEEKDAY(DATE($H$4,5,1))=2,1,""))</f>
        <v/>
      </c>
      <c r="K26" s="51" t="str">
        <f>IF(J26&lt;&gt;"",J26+1,IF($O$6="Sunday",IF(WEEKDAY(DATE($H$4,5,1))=2,1,""),IF(WEEKDAY(DATE($H$4,5,1))=3,1,"")))</f>
        <v/>
      </c>
      <c r="L26" s="51" t="str">
        <f>IF(K26&lt;&gt;"",K26+1,IF($O$6="Sunday",IF(WEEKDAY(DATE($H$4,5,1))=3,1,""),IF(WEEKDAY(DATE($H$4,5,1))=4,1,"")))</f>
        <v/>
      </c>
      <c r="M26" s="51" t="str">
        <f>IF(L26&lt;&gt;"",L26+1,IF($O$6="Sunday",IF(WEEKDAY(DATE($H$4,5,1))=4,1,""),IF(WEEKDAY(DATE($H$4,5,1))=5,1,"")))</f>
        <v/>
      </c>
      <c r="N26" s="51" t="str">
        <f>IF(M26&lt;&gt;"",M26+1,IF($O$6="Sunday",IF(WEEKDAY(DATE($H$4,5,1))=5,1,""),IF(WEEKDAY(DATE($H$4,5,1))=6,1,"")))</f>
        <v/>
      </c>
      <c r="O26" s="51" t="str">
        <f>IF(N26&lt;&gt;"",N26+1,IF($O$6="Sunday",IF(WEEKDAY(DATE($H$4,5,1))=6,1,""),IF(WEEKDAY(DATE($H$4,5,1))=7,1,"")))</f>
        <v/>
      </c>
      <c r="P26" s="51">
        <f>IF(O26&lt;&gt;"",O26+1,IF($O$6="Sunday",IF(WEEKDAY(DATE($H$4,5,1))=7,1,""),IF(WEEKDAY(DATE($H$4,5,1))=1,1,"")))</f>
        <v>1</v>
      </c>
      <c r="Q26" s="56"/>
      <c r="R26" s="51" t="str">
        <f>IF($O$6="Sunday",IF(WEEKDAY(DATE($H$4,6,1))=1,1,""),IF(WEEKDAY(DATE($H$4,6,1))=2,1,""))</f>
        <v/>
      </c>
      <c r="S26" s="51" t="str">
        <f>IF(R26&lt;&gt;"",R26+1,IF($O$6="Sunday",IF(WEEKDAY(DATE($H$4,6,1))=2,1,""),IF(WEEKDAY(DATE($H$4,6,1))=3,1,"")))</f>
        <v/>
      </c>
      <c r="T26" s="51">
        <f>IF(S26&lt;&gt;"",S26+1,IF($O$6="Sunday",IF(WEEKDAY(DATE($H$4,6,1))=3,1,""),IF(WEEKDAY(DATE($H$4,6,1))=4,1,"")))</f>
        <v>1</v>
      </c>
      <c r="U26" s="51">
        <f>IF(T26&lt;&gt;"",T26+1,IF($O$6="Sunday",IF(WEEKDAY(DATE($H$4,6,1))=4,1,""),IF(WEEKDAY(DATE($H$4,6,1))=5,1,"")))</f>
        <v>2</v>
      </c>
      <c r="V26" s="51">
        <f>IF(U26&lt;&gt;"",U26+1,IF($O$6="Sunday",IF(WEEKDAY(DATE($H$4,6,1))=5,1,""),IF(WEEKDAY(DATE($H$4,6,1))=6,1,"")))</f>
        <v>3</v>
      </c>
      <c r="W26" s="51">
        <f>IF(V26&lt;&gt;"",V26+1,IF($O$6="Sunday",IF(WEEKDAY(DATE($H$4,6,1))=6,1,""),IF(WEEKDAY(DATE($H$4,6,1))=7,1,"")))</f>
        <v>4</v>
      </c>
      <c r="X26" s="51">
        <f>IF(W26&lt;&gt;"",W26+1,IF($O$6="Sunday",IF(WEEKDAY(DATE($H$4,6,1))=7,1,""),IF(WEEKDAY(DATE($H$4,6,1))=1,1,"")))</f>
        <v>5</v>
      </c>
    </row>
    <row r="27" spans="2:32" ht="17.100000000000001" customHeight="1" x14ac:dyDescent="0.2">
      <c r="B27" s="51">
        <f>H26+1</f>
        <v>4</v>
      </c>
      <c r="C27" s="51">
        <f t="shared" ref="C27:C29" si="36">B27+1</f>
        <v>5</v>
      </c>
      <c r="D27" s="51">
        <f t="shared" ref="D27:D29" si="37">C27+1</f>
        <v>6</v>
      </c>
      <c r="E27" s="51">
        <f t="shared" ref="E27:E29" si="38">D27+1</f>
        <v>7</v>
      </c>
      <c r="F27" s="51">
        <f t="shared" ref="F27:F29" si="39">E27+1</f>
        <v>8</v>
      </c>
      <c r="G27" s="51">
        <f t="shared" ref="G27:G29" si="40">F27+1</f>
        <v>9</v>
      </c>
      <c r="H27" s="51">
        <f t="shared" ref="H27:H29" si="41">G27+1</f>
        <v>10</v>
      </c>
      <c r="I27" s="55"/>
      <c r="J27" s="51">
        <f>P26+1</f>
        <v>2</v>
      </c>
      <c r="K27" s="51">
        <f t="shared" ref="K27:K29" si="42">J27+1</f>
        <v>3</v>
      </c>
      <c r="L27" s="51">
        <f t="shared" ref="L27:L29" si="43">K27+1</f>
        <v>4</v>
      </c>
      <c r="M27" s="51">
        <f t="shared" ref="M27:M29" si="44">L27+1</f>
        <v>5</v>
      </c>
      <c r="N27" s="51">
        <f t="shared" ref="N27:N29" si="45">M27+1</f>
        <v>6</v>
      </c>
      <c r="O27" s="51">
        <f t="shared" ref="O27:O29" si="46">N27+1</f>
        <v>7</v>
      </c>
      <c r="P27" s="51">
        <f t="shared" ref="P27:P29" si="47">O27+1</f>
        <v>8</v>
      </c>
      <c r="Q27" s="56"/>
      <c r="R27" s="51">
        <f>X26+1</f>
        <v>6</v>
      </c>
      <c r="S27" s="51">
        <f t="shared" ref="S27:S29" si="48">R27+1</f>
        <v>7</v>
      </c>
      <c r="T27" s="51">
        <f t="shared" ref="T27:T29" si="49">S27+1</f>
        <v>8</v>
      </c>
      <c r="U27" s="51">
        <f t="shared" ref="U27:U29" si="50">T27+1</f>
        <v>9</v>
      </c>
      <c r="V27" s="51">
        <f t="shared" ref="V27:V29" si="51">U27+1</f>
        <v>10</v>
      </c>
      <c r="W27" s="51">
        <f t="shared" ref="W27:W29" si="52">V27+1</f>
        <v>11</v>
      </c>
      <c r="X27" s="51">
        <f t="shared" ref="X27:X29" si="53">W27+1</f>
        <v>12</v>
      </c>
    </row>
    <row r="28" spans="2:32" ht="17.100000000000001" customHeight="1" x14ac:dyDescent="0.2">
      <c r="B28" s="51">
        <f>H27+1</f>
        <v>11</v>
      </c>
      <c r="C28" s="51">
        <f t="shared" si="36"/>
        <v>12</v>
      </c>
      <c r="D28" s="51">
        <f t="shared" si="37"/>
        <v>13</v>
      </c>
      <c r="E28" s="51">
        <f t="shared" si="38"/>
        <v>14</v>
      </c>
      <c r="F28" s="51">
        <f t="shared" si="39"/>
        <v>15</v>
      </c>
      <c r="G28" s="51">
        <f t="shared" si="40"/>
        <v>16</v>
      </c>
      <c r="H28" s="51">
        <f t="shared" si="41"/>
        <v>17</v>
      </c>
      <c r="I28" s="55"/>
      <c r="J28" s="51">
        <f>P27+1</f>
        <v>9</v>
      </c>
      <c r="K28" s="51">
        <f t="shared" si="42"/>
        <v>10</v>
      </c>
      <c r="L28" s="51">
        <f t="shared" si="43"/>
        <v>11</v>
      </c>
      <c r="M28" s="51">
        <f t="shared" si="44"/>
        <v>12</v>
      </c>
      <c r="N28" s="51">
        <f t="shared" si="45"/>
        <v>13</v>
      </c>
      <c r="O28" s="51">
        <f t="shared" si="46"/>
        <v>14</v>
      </c>
      <c r="P28" s="51">
        <f t="shared" si="47"/>
        <v>15</v>
      </c>
      <c r="Q28" s="56"/>
      <c r="R28" s="51">
        <f>X27+1</f>
        <v>13</v>
      </c>
      <c r="S28" s="51">
        <f t="shared" si="48"/>
        <v>14</v>
      </c>
      <c r="T28" s="51">
        <f t="shared" si="49"/>
        <v>15</v>
      </c>
      <c r="U28" s="51">
        <f t="shared" si="50"/>
        <v>16</v>
      </c>
      <c r="V28" s="51">
        <f t="shared" si="51"/>
        <v>17</v>
      </c>
      <c r="W28" s="51">
        <f t="shared" si="52"/>
        <v>18</v>
      </c>
      <c r="X28" s="51">
        <f t="shared" si="53"/>
        <v>19</v>
      </c>
    </row>
    <row r="29" spans="2:32" ht="17.100000000000001" customHeight="1" x14ac:dyDescent="0.2">
      <c r="B29" s="51">
        <f>H28+1</f>
        <v>18</v>
      </c>
      <c r="C29" s="51">
        <f t="shared" si="36"/>
        <v>19</v>
      </c>
      <c r="D29" s="51">
        <f t="shared" si="37"/>
        <v>20</v>
      </c>
      <c r="E29" s="51">
        <f t="shared" si="38"/>
        <v>21</v>
      </c>
      <c r="F29" s="51">
        <f t="shared" si="39"/>
        <v>22</v>
      </c>
      <c r="G29" s="51">
        <f t="shared" si="40"/>
        <v>23</v>
      </c>
      <c r="H29" s="51">
        <f t="shared" si="41"/>
        <v>24</v>
      </c>
      <c r="I29" s="55"/>
      <c r="J29" s="51">
        <f>P28+1</f>
        <v>16</v>
      </c>
      <c r="K29" s="51">
        <f t="shared" si="42"/>
        <v>17</v>
      </c>
      <c r="L29" s="51">
        <f t="shared" si="43"/>
        <v>18</v>
      </c>
      <c r="M29" s="51">
        <f t="shared" si="44"/>
        <v>19</v>
      </c>
      <c r="N29" s="51">
        <f t="shared" si="45"/>
        <v>20</v>
      </c>
      <c r="O29" s="51">
        <f t="shared" si="46"/>
        <v>21</v>
      </c>
      <c r="P29" s="51">
        <f t="shared" si="47"/>
        <v>22</v>
      </c>
      <c r="Q29" s="56"/>
      <c r="R29" s="51">
        <f>X28+1</f>
        <v>20</v>
      </c>
      <c r="S29" s="51">
        <f t="shared" si="48"/>
        <v>21</v>
      </c>
      <c r="T29" s="51">
        <f t="shared" si="49"/>
        <v>22</v>
      </c>
      <c r="U29" s="51">
        <f t="shared" si="50"/>
        <v>23</v>
      </c>
      <c r="V29" s="51">
        <f t="shared" si="51"/>
        <v>24</v>
      </c>
      <c r="W29" s="51">
        <f t="shared" si="52"/>
        <v>25</v>
      </c>
      <c r="X29" s="51">
        <f t="shared" si="53"/>
        <v>26</v>
      </c>
    </row>
    <row r="30" spans="2:32" ht="17.100000000000001" customHeight="1" x14ac:dyDescent="0.2">
      <c r="B30" s="51">
        <f>IF(H29&lt;&gt;"",IF(DAY(EOMONTH(DATE($H$4,4,1),0))=H29,"",H29+1),"")</f>
        <v>25</v>
      </c>
      <c r="C30" s="51">
        <f t="shared" ref="C30:H30" si="54">IF(B30&lt;&gt;"",IF(DAY(EOMONTH(DATE($H$4,4,1),0))=B30,"",B30+1),"")</f>
        <v>26</v>
      </c>
      <c r="D30" s="51">
        <f t="shared" si="54"/>
        <v>27</v>
      </c>
      <c r="E30" s="51">
        <f t="shared" si="54"/>
        <v>28</v>
      </c>
      <c r="F30" s="51">
        <f t="shared" si="54"/>
        <v>29</v>
      </c>
      <c r="G30" s="51">
        <f t="shared" si="54"/>
        <v>30</v>
      </c>
      <c r="H30" s="51" t="str">
        <f t="shared" si="54"/>
        <v/>
      </c>
      <c r="I30" s="55"/>
      <c r="J30" s="51">
        <f>IF(P29&lt;&gt;"",IF(DAY(EOMONTH(DATE($H$4,5,1),0))=P29,"",P29+1),"")</f>
        <v>23</v>
      </c>
      <c r="K30" s="51">
        <f t="shared" ref="K30:P30" si="55">IF(J30&lt;&gt;"",IF(DAY(EOMONTH(DATE($H$4,5,1),0))=J30,"",J30+1),"")</f>
        <v>24</v>
      </c>
      <c r="L30" s="51">
        <f t="shared" si="55"/>
        <v>25</v>
      </c>
      <c r="M30" s="51">
        <f t="shared" si="55"/>
        <v>26</v>
      </c>
      <c r="N30" s="51">
        <f t="shared" si="55"/>
        <v>27</v>
      </c>
      <c r="O30" s="51">
        <f t="shared" si="55"/>
        <v>28</v>
      </c>
      <c r="P30" s="51">
        <f t="shared" si="55"/>
        <v>29</v>
      </c>
      <c r="Q30" s="56"/>
      <c r="R30" s="51">
        <f>IF(X29&lt;&gt;"",IF(DAY(EOMONTH(DATE($H$4,6,1),0))=X29,"",X29+1),"")</f>
        <v>27</v>
      </c>
      <c r="S30" s="51">
        <f t="shared" ref="S30:X30" si="56">IF(R30&lt;&gt;"",IF(DAY(EOMONTH(DATE($H$4,6,1),0))=R30,"",R30+1),"")</f>
        <v>28</v>
      </c>
      <c r="T30" s="51">
        <f t="shared" si="56"/>
        <v>29</v>
      </c>
      <c r="U30" s="51">
        <f t="shared" si="56"/>
        <v>30</v>
      </c>
      <c r="V30" s="51" t="str">
        <f t="shared" si="56"/>
        <v/>
      </c>
      <c r="W30" s="51" t="str">
        <f t="shared" si="56"/>
        <v/>
      </c>
      <c r="X30" s="51" t="str">
        <f t="shared" si="56"/>
        <v/>
      </c>
    </row>
    <row r="31" spans="2:32" ht="17.100000000000001" customHeight="1" x14ac:dyDescent="0.2">
      <c r="B31" s="51" t="str">
        <f>IF(H30&lt;&gt;"",IF(DAY(EOMONTH(DATE($H$4,4,1),0))=H30,"",H30+1),"")</f>
        <v/>
      </c>
      <c r="C31" s="51" t="str">
        <f>IF(B31&lt;&gt;"",IF(DAY(EOMONTH(DATE($H$4,4,1),0))=B31,"",B31+1),"")</f>
        <v/>
      </c>
      <c r="D31" s="54"/>
      <c r="E31" s="54"/>
      <c r="F31" s="54"/>
      <c r="G31" s="52">
        <f>$H$4</f>
        <v>2011</v>
      </c>
      <c r="H31" s="52">
        <v>4</v>
      </c>
      <c r="I31" s="57"/>
      <c r="J31" s="51">
        <f>IF(P30&lt;&gt;"",IF(DAY(EOMONTH(DATE($H$4,5,1),0))=P30,"",P30+1),"")</f>
        <v>30</v>
      </c>
      <c r="K31" s="51">
        <f>IF(J31&lt;&gt;"",IF(DAY(EOMONTH(DATE($H$4,5,1),0))=J31,"",J31+1),"")</f>
        <v>31</v>
      </c>
      <c r="L31" s="54"/>
      <c r="M31" s="54"/>
      <c r="N31" s="54"/>
      <c r="O31" s="52">
        <f>$H$4</f>
        <v>2011</v>
      </c>
      <c r="P31" s="52">
        <v>5</v>
      </c>
      <c r="Q31" s="56"/>
      <c r="R31" s="51" t="str">
        <f>IF(X30&lt;&gt;"",IF(DAY(EOMONTH(DATE($H$4,6,1),0))=X30,"",X30+1),"")</f>
        <v/>
      </c>
      <c r="S31" s="51" t="str">
        <f>IF(R31&lt;&gt;"",IF(DAY(EOMONTH(DATE($H$4,6,1),0))=R31,"",R31+1),"")</f>
        <v/>
      </c>
      <c r="T31" s="51"/>
      <c r="U31" s="51"/>
      <c r="V31" s="51"/>
      <c r="W31" s="52">
        <f>$H$4</f>
        <v>2011</v>
      </c>
      <c r="X31" s="52">
        <v>6</v>
      </c>
    </row>
    <row r="32" spans="2:32" ht="8.25" customHeight="1" x14ac:dyDescent="0.2"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2"/>
      <c r="Z32" s="1"/>
      <c r="AA32" s="1"/>
      <c r="AB32" s="1"/>
      <c r="AC32" s="1"/>
      <c r="AD32" s="1"/>
      <c r="AE32" s="1"/>
      <c r="AF32" s="1"/>
    </row>
    <row r="33" spans="2:32" ht="17.100000000000001" customHeight="1" x14ac:dyDescent="0.2">
      <c r="B33" s="73" t="s">
        <v>21</v>
      </c>
      <c r="C33" s="73"/>
      <c r="D33" s="73"/>
      <c r="E33" s="73"/>
      <c r="F33" s="73"/>
      <c r="G33" s="73"/>
      <c r="H33" s="74"/>
      <c r="I33" s="1"/>
      <c r="J33" s="73" t="s">
        <v>1</v>
      </c>
      <c r="K33" s="73"/>
      <c r="L33" s="73"/>
      <c r="M33" s="73"/>
      <c r="N33" s="73"/>
      <c r="O33" s="73"/>
      <c r="P33" s="74"/>
      <c r="Q33" s="63"/>
      <c r="R33" s="73" t="s">
        <v>2</v>
      </c>
      <c r="S33" s="73"/>
      <c r="T33" s="73"/>
      <c r="U33" s="73"/>
      <c r="V33" s="73"/>
      <c r="W33" s="73"/>
      <c r="X33" s="74"/>
    </row>
    <row r="34" spans="2:32" ht="17.100000000000001" customHeight="1" x14ac:dyDescent="0.2">
      <c r="B34" s="50" t="str">
        <f>R25</f>
        <v>Mo</v>
      </c>
      <c r="C34" s="50" t="str">
        <f t="shared" ref="C34" si="57">S25</f>
        <v>Di</v>
      </c>
      <c r="D34" s="50" t="str">
        <f t="shared" ref="D34" si="58">T25</f>
        <v>Mi</v>
      </c>
      <c r="E34" s="50" t="str">
        <f t="shared" ref="E34" si="59">U25</f>
        <v>Do</v>
      </c>
      <c r="F34" s="50" t="str">
        <f t="shared" ref="F34" si="60">V25</f>
        <v>Fr</v>
      </c>
      <c r="G34" s="50" t="str">
        <f t="shared" ref="G34" si="61">W25</f>
        <v>Sa</v>
      </c>
      <c r="H34" s="50" t="str">
        <f t="shared" ref="H34" si="62">X25</f>
        <v>So</v>
      </c>
      <c r="I34" s="46"/>
      <c r="J34" s="50" t="str">
        <f>B34</f>
        <v>Mo</v>
      </c>
      <c r="K34" s="50" t="str">
        <f t="shared" ref="K34" si="63">C34</f>
        <v>Di</v>
      </c>
      <c r="L34" s="50" t="str">
        <f t="shared" ref="L34" si="64">D34</f>
        <v>Mi</v>
      </c>
      <c r="M34" s="50" t="str">
        <f t="shared" ref="M34" si="65">E34</f>
        <v>Do</v>
      </c>
      <c r="N34" s="50" t="str">
        <f t="shared" ref="N34" si="66">F34</f>
        <v>Fr</v>
      </c>
      <c r="O34" s="50" t="str">
        <f t="shared" ref="O34" si="67">G34</f>
        <v>Sa</v>
      </c>
      <c r="P34" s="50" t="str">
        <f t="shared" ref="P34" si="68">H34</f>
        <v>So</v>
      </c>
      <c r="Q34" s="46"/>
      <c r="R34" s="50" t="str">
        <f>J34</f>
        <v>Mo</v>
      </c>
      <c r="S34" s="50" t="str">
        <f t="shared" ref="S34" si="69">K34</f>
        <v>Di</v>
      </c>
      <c r="T34" s="50" t="str">
        <f t="shared" ref="T34" si="70">L34</f>
        <v>Mi</v>
      </c>
      <c r="U34" s="50" t="str">
        <f t="shared" ref="U34" si="71">M34</f>
        <v>Do</v>
      </c>
      <c r="V34" s="50" t="str">
        <f t="shared" ref="V34" si="72">N34</f>
        <v>Fr</v>
      </c>
      <c r="W34" s="50" t="str">
        <f t="shared" ref="W34" si="73">O34</f>
        <v>Sa</v>
      </c>
      <c r="X34" s="50" t="str">
        <f t="shared" ref="X34" si="74">P34</f>
        <v>So</v>
      </c>
    </row>
    <row r="35" spans="2:32" ht="17.100000000000001" customHeight="1" x14ac:dyDescent="0.2">
      <c r="B35" s="51" t="str">
        <f>IF($O$6="Sunday",IF(WEEKDAY(DATE($H$4,7,1))=1,1,""),IF(WEEKDAY(DATE($H$4,7,1))=2,1,""))</f>
        <v/>
      </c>
      <c r="C35" s="51" t="str">
        <f>IF(B35&lt;&gt;"",B35+1,IF($O$6="Sunday",IF(WEEKDAY(DATE($H$4,7,1))=2,1,""),IF(WEEKDAY(DATE($H$4,7,1))=3,1,"")))</f>
        <v/>
      </c>
      <c r="D35" s="51" t="str">
        <f>IF(C35&lt;&gt;"",C35+1,IF($O$6="Sunday",IF(WEEKDAY(DATE($H$4,7,1))=3,1,""),IF(WEEKDAY(DATE($H$4,7,1))=4,1,"")))</f>
        <v/>
      </c>
      <c r="E35" s="51" t="str">
        <f>IF(D35&lt;&gt;"",D35+1,IF($O$6="Sunday",IF(WEEKDAY(DATE($H$4,7,1))=4,1,""),IF(WEEKDAY(DATE($H$4,7,1))=5,1,"")))</f>
        <v/>
      </c>
      <c r="F35" s="51">
        <f>IF(E35&lt;&gt;"",E35+1,IF($O$6="Sunday",IF(WEEKDAY(DATE($H$4,7,1))=5,1,""),IF(WEEKDAY(DATE($H$4,7,1))=6,1,"")))</f>
        <v>1</v>
      </c>
      <c r="G35" s="51">
        <f>IF(F35&lt;&gt;"",F35+1,IF($O$6="Sunday",IF(WEEKDAY(DATE($H$4,7,1))=6,1,""),IF(WEEKDAY(DATE($H$4,7,1))=7,1,"")))</f>
        <v>2</v>
      </c>
      <c r="H35" s="51">
        <f>IF(G35&lt;&gt;"",G35+1,IF($O$6="Sunday",IF(WEEKDAY(DATE($H$4,7,1))=7,1,""),IF(WEEKDAY(DATE($H$4,7,1))=1,1,"")))</f>
        <v>3</v>
      </c>
      <c r="I35" s="56"/>
      <c r="J35" s="51">
        <f>IF($O$6="Sunday",IF(WEEKDAY(DATE($H$4,8,1))=1,1,""),IF(WEEKDAY(DATE($H$4,8,1))=2,1,""))</f>
        <v>1</v>
      </c>
      <c r="K35" s="51">
        <f>IF(J35&lt;&gt;"",J35+1,IF($O$6="Sunday",IF(WEEKDAY(DATE($H$4,8,1))=2,1,""),IF(WEEKDAY(DATE($H$4,8,1))=3,1,"")))</f>
        <v>2</v>
      </c>
      <c r="L35" s="51">
        <f>IF(K35&lt;&gt;"",K35+1,IF($O$6="Sunday",IF(WEEKDAY(DATE($H$4,8,1))=3,1,""),IF(WEEKDAY(DATE($H$4,8,1))=4,1,"")))</f>
        <v>3</v>
      </c>
      <c r="M35" s="51">
        <f>IF(L35&lt;&gt;"",L35+1,IF($O$6="Sunday",IF(WEEKDAY(DATE($H$4,8,1))=4,1,""),IF(WEEKDAY(DATE($H$4,8,1))=5,1,"")))</f>
        <v>4</v>
      </c>
      <c r="N35" s="51">
        <f>IF(M35&lt;&gt;"",M35+1,IF($O$6="Sunday",IF(WEEKDAY(DATE($H$4,8,1))=5,1,""),IF(WEEKDAY(DATE($H$4,8,1))=6,1,"")))</f>
        <v>5</v>
      </c>
      <c r="O35" s="51">
        <f>IF(N35&lt;&gt;"",N35+1,IF($O$6="Sunday",IF(WEEKDAY(DATE($H$4,8,1))=6,1,""),IF(WEEKDAY(DATE($H$4,8,1))=7,1,"")))</f>
        <v>6</v>
      </c>
      <c r="P35" s="51">
        <f>IF(O35&lt;&gt;"",O35+1,IF($O$6="Sunday",IF(WEEKDAY(DATE($H$4,8,1))=7,1,""),IF(WEEKDAY(DATE($H$4,8,1))=1,1,"")))</f>
        <v>7</v>
      </c>
      <c r="Q35" s="56"/>
      <c r="R35" s="51" t="str">
        <f>IF($O$6="Sunday",IF(WEEKDAY(DATE($H$4,9,1))=1,1,""),IF(WEEKDAY(DATE($H$4,9,1))=2,1,""))</f>
        <v/>
      </c>
      <c r="S35" s="51" t="str">
        <f>IF(R35&lt;&gt;"",R35+1,IF($O$6="Sunday",IF(WEEKDAY(DATE($H$4,9,1))=2,1,""),IF(WEEKDAY(DATE($H$4,9,1))=3,1,"")))</f>
        <v/>
      </c>
      <c r="T35" s="51" t="str">
        <f>IF(S35&lt;&gt;"",S35+1,IF($O$6="Sunday",IF(WEEKDAY(DATE($H$4,9,1))=3,1,""),IF(WEEKDAY(DATE($H$4,9,1))=4,1,"")))</f>
        <v/>
      </c>
      <c r="U35" s="51">
        <f>IF(T35&lt;&gt;"",T35+1,IF($O$6="Sunday",IF(WEEKDAY(DATE($H$4,9,1))=4,1,""),IF(WEEKDAY(DATE($H$4,9,1))=5,1,"")))</f>
        <v>1</v>
      </c>
      <c r="V35" s="51">
        <f>IF(U35&lt;&gt;"",U35+1,IF($O$6="Sunday",IF(WEEKDAY(DATE($H$4,9,1))=5,1,""),IF(WEEKDAY(DATE($H$4,9,1))=6,1,"")))</f>
        <v>2</v>
      </c>
      <c r="W35" s="51">
        <f>IF(V35&lt;&gt;"",V35+1,IF($O$6="Sunday",IF(WEEKDAY(DATE($H$4,9,1))=6,1,""),IF(WEEKDAY(DATE($H$4,9,1))=7,1,"")))</f>
        <v>3</v>
      </c>
      <c r="X35" s="51">
        <f>IF(W35&lt;&gt;"",W35+1,IF($O$6="Sunday",IF(WEEKDAY(DATE($H$4,9,1))=7,1,""),IF(WEEKDAY(DATE($H$4,9,1))=1,1,"")))</f>
        <v>4</v>
      </c>
    </row>
    <row r="36" spans="2:32" ht="17.100000000000001" customHeight="1" x14ac:dyDescent="0.2">
      <c r="B36" s="51">
        <f>H35+1</f>
        <v>4</v>
      </c>
      <c r="C36" s="51">
        <f t="shared" ref="C36:C38" si="75">B36+1</f>
        <v>5</v>
      </c>
      <c r="D36" s="51">
        <f t="shared" ref="D36:D38" si="76">C36+1</f>
        <v>6</v>
      </c>
      <c r="E36" s="51">
        <f t="shared" ref="E36:E38" si="77">D36+1</f>
        <v>7</v>
      </c>
      <c r="F36" s="51">
        <f t="shared" ref="F36:F38" si="78">E36+1</f>
        <v>8</v>
      </c>
      <c r="G36" s="51">
        <f t="shared" ref="G36:G38" si="79">F36+1</f>
        <v>9</v>
      </c>
      <c r="H36" s="51">
        <f t="shared" ref="H36:H38" si="80">G36+1</f>
        <v>10</v>
      </c>
      <c r="I36" s="56"/>
      <c r="J36" s="51">
        <f>P35+1</f>
        <v>8</v>
      </c>
      <c r="K36" s="51">
        <f t="shared" ref="K36:K38" si="81">J36+1</f>
        <v>9</v>
      </c>
      <c r="L36" s="51">
        <f t="shared" ref="L36:L38" si="82">K36+1</f>
        <v>10</v>
      </c>
      <c r="M36" s="51">
        <f t="shared" ref="M36:M38" si="83">L36+1</f>
        <v>11</v>
      </c>
      <c r="N36" s="51">
        <f t="shared" ref="N36:N38" si="84">M36+1</f>
        <v>12</v>
      </c>
      <c r="O36" s="51">
        <f t="shared" ref="O36:O38" si="85">N36+1</f>
        <v>13</v>
      </c>
      <c r="P36" s="51">
        <f t="shared" ref="P36:P38" si="86">O36+1</f>
        <v>14</v>
      </c>
      <c r="Q36" s="56"/>
      <c r="R36" s="51">
        <f>X35+1</f>
        <v>5</v>
      </c>
      <c r="S36" s="51">
        <f t="shared" ref="S36:S38" si="87">R36+1</f>
        <v>6</v>
      </c>
      <c r="T36" s="51">
        <f t="shared" ref="T36:T38" si="88">S36+1</f>
        <v>7</v>
      </c>
      <c r="U36" s="51">
        <f t="shared" ref="U36:U38" si="89">T36+1</f>
        <v>8</v>
      </c>
      <c r="V36" s="51">
        <f t="shared" ref="V36:V38" si="90">U36+1</f>
        <v>9</v>
      </c>
      <c r="W36" s="51">
        <f t="shared" ref="W36:W38" si="91">V36+1</f>
        <v>10</v>
      </c>
      <c r="X36" s="51">
        <f t="shared" ref="X36:X38" si="92">W36+1</f>
        <v>11</v>
      </c>
    </row>
    <row r="37" spans="2:32" ht="17.100000000000001" customHeight="1" x14ac:dyDescent="0.2">
      <c r="B37" s="51">
        <f>H36+1</f>
        <v>11</v>
      </c>
      <c r="C37" s="51">
        <f t="shared" si="75"/>
        <v>12</v>
      </c>
      <c r="D37" s="51">
        <f t="shared" si="76"/>
        <v>13</v>
      </c>
      <c r="E37" s="51">
        <f t="shared" si="77"/>
        <v>14</v>
      </c>
      <c r="F37" s="51">
        <f t="shared" si="78"/>
        <v>15</v>
      </c>
      <c r="G37" s="51">
        <f t="shared" si="79"/>
        <v>16</v>
      </c>
      <c r="H37" s="51">
        <f t="shared" si="80"/>
        <v>17</v>
      </c>
      <c r="I37" s="56"/>
      <c r="J37" s="51">
        <f>P36+1</f>
        <v>15</v>
      </c>
      <c r="K37" s="51">
        <f t="shared" si="81"/>
        <v>16</v>
      </c>
      <c r="L37" s="51">
        <f t="shared" si="82"/>
        <v>17</v>
      </c>
      <c r="M37" s="51">
        <f t="shared" si="83"/>
        <v>18</v>
      </c>
      <c r="N37" s="51">
        <f t="shared" si="84"/>
        <v>19</v>
      </c>
      <c r="O37" s="51">
        <f t="shared" si="85"/>
        <v>20</v>
      </c>
      <c r="P37" s="51">
        <f t="shared" si="86"/>
        <v>21</v>
      </c>
      <c r="Q37" s="56"/>
      <c r="R37" s="51">
        <f>X36+1</f>
        <v>12</v>
      </c>
      <c r="S37" s="51">
        <f t="shared" si="87"/>
        <v>13</v>
      </c>
      <c r="T37" s="51">
        <f t="shared" si="88"/>
        <v>14</v>
      </c>
      <c r="U37" s="51">
        <f t="shared" si="89"/>
        <v>15</v>
      </c>
      <c r="V37" s="51">
        <f t="shared" si="90"/>
        <v>16</v>
      </c>
      <c r="W37" s="51">
        <f t="shared" si="91"/>
        <v>17</v>
      </c>
      <c r="X37" s="51">
        <f t="shared" si="92"/>
        <v>18</v>
      </c>
    </row>
    <row r="38" spans="2:32" ht="17.100000000000001" customHeight="1" x14ac:dyDescent="0.2">
      <c r="B38" s="51">
        <f>H37+1</f>
        <v>18</v>
      </c>
      <c r="C38" s="51">
        <f t="shared" si="75"/>
        <v>19</v>
      </c>
      <c r="D38" s="51">
        <f t="shared" si="76"/>
        <v>20</v>
      </c>
      <c r="E38" s="51">
        <f t="shared" si="77"/>
        <v>21</v>
      </c>
      <c r="F38" s="51">
        <f t="shared" si="78"/>
        <v>22</v>
      </c>
      <c r="G38" s="51">
        <f t="shared" si="79"/>
        <v>23</v>
      </c>
      <c r="H38" s="51">
        <f t="shared" si="80"/>
        <v>24</v>
      </c>
      <c r="I38" s="56"/>
      <c r="J38" s="51">
        <f>P37+1</f>
        <v>22</v>
      </c>
      <c r="K38" s="51">
        <f t="shared" si="81"/>
        <v>23</v>
      </c>
      <c r="L38" s="51">
        <f t="shared" si="82"/>
        <v>24</v>
      </c>
      <c r="M38" s="51">
        <f t="shared" si="83"/>
        <v>25</v>
      </c>
      <c r="N38" s="51">
        <f t="shared" si="84"/>
        <v>26</v>
      </c>
      <c r="O38" s="51">
        <f t="shared" si="85"/>
        <v>27</v>
      </c>
      <c r="P38" s="51">
        <f t="shared" si="86"/>
        <v>28</v>
      </c>
      <c r="Q38" s="56"/>
      <c r="R38" s="51">
        <f>X37+1</f>
        <v>19</v>
      </c>
      <c r="S38" s="51">
        <f t="shared" si="87"/>
        <v>20</v>
      </c>
      <c r="T38" s="51">
        <f t="shared" si="88"/>
        <v>21</v>
      </c>
      <c r="U38" s="51">
        <f t="shared" si="89"/>
        <v>22</v>
      </c>
      <c r="V38" s="51">
        <f t="shared" si="90"/>
        <v>23</v>
      </c>
      <c r="W38" s="51">
        <f t="shared" si="91"/>
        <v>24</v>
      </c>
      <c r="X38" s="51">
        <f t="shared" si="92"/>
        <v>25</v>
      </c>
    </row>
    <row r="39" spans="2:32" ht="17.100000000000001" customHeight="1" x14ac:dyDescent="0.2">
      <c r="B39" s="51">
        <f>IF(H38&lt;&gt;"",IF(DAY(EOMONTH(DATE($H$4,7,1),0))=H38,"",H38+1),"")</f>
        <v>25</v>
      </c>
      <c r="C39" s="51">
        <f t="shared" ref="C39:H39" si="93">IF(B39&lt;&gt;"",IF(DAY(EOMONTH(DATE($H$4,7,1),0))=B39,"",B39+1),"")</f>
        <v>26</v>
      </c>
      <c r="D39" s="51">
        <f t="shared" si="93"/>
        <v>27</v>
      </c>
      <c r="E39" s="51">
        <f t="shared" si="93"/>
        <v>28</v>
      </c>
      <c r="F39" s="51">
        <f t="shared" si="93"/>
        <v>29</v>
      </c>
      <c r="G39" s="51">
        <f t="shared" si="93"/>
        <v>30</v>
      </c>
      <c r="H39" s="51">
        <f t="shared" si="93"/>
        <v>31</v>
      </c>
      <c r="I39" s="56"/>
      <c r="J39" s="51">
        <f>IF(P38&lt;&gt;"",IF(DAY(EOMONTH(DATE($H$4,8,1),0))=P38,"",P38+1),"")</f>
        <v>29</v>
      </c>
      <c r="K39" s="51">
        <f t="shared" ref="K39:P39" si="94">IF(J39&lt;&gt;"",IF(DAY(EOMONTH(DATE($H$4,8,1),0))=J39,"",J39+1),"")</f>
        <v>30</v>
      </c>
      <c r="L39" s="51">
        <f t="shared" si="94"/>
        <v>31</v>
      </c>
      <c r="M39" s="51" t="str">
        <f t="shared" si="94"/>
        <v/>
      </c>
      <c r="N39" s="51" t="str">
        <f t="shared" si="94"/>
        <v/>
      </c>
      <c r="O39" s="51" t="str">
        <f t="shared" si="94"/>
        <v/>
      </c>
      <c r="P39" s="51" t="str">
        <f t="shared" si="94"/>
        <v/>
      </c>
      <c r="Q39" s="56"/>
      <c r="R39" s="51">
        <f>IF(X38&lt;&gt;"",IF(DAY(EOMONTH(DATE($H$4,9,1),0))=X38,"",X38+1),"")</f>
        <v>26</v>
      </c>
      <c r="S39" s="51">
        <f t="shared" ref="S39:X39" si="95">IF(R39&lt;&gt;"",IF(DAY(EOMONTH(DATE($H$4,9,1),0))=R39,"",R39+1),"")</f>
        <v>27</v>
      </c>
      <c r="T39" s="51">
        <f t="shared" si="95"/>
        <v>28</v>
      </c>
      <c r="U39" s="51">
        <f t="shared" si="95"/>
        <v>29</v>
      </c>
      <c r="V39" s="51">
        <f t="shared" si="95"/>
        <v>30</v>
      </c>
      <c r="W39" s="51" t="str">
        <f t="shared" si="95"/>
        <v/>
      </c>
      <c r="X39" s="51" t="str">
        <f t="shared" si="95"/>
        <v/>
      </c>
    </row>
    <row r="40" spans="2:32" ht="17.100000000000001" customHeight="1" x14ac:dyDescent="0.2">
      <c r="B40" s="51" t="str">
        <f>IF(H39&lt;&gt;"",IF(DAY(EOMONTH(DATE($H$4,7,1),0))=H39,"",H39+1),"")</f>
        <v/>
      </c>
      <c r="C40" s="51" t="str">
        <f>IF(B40&lt;&gt;"",IF(DAY(EOMONTH(DATE($H$4,7,1),0))=B40,"",B40+1),"")</f>
        <v/>
      </c>
      <c r="D40" s="54"/>
      <c r="E40" s="54"/>
      <c r="F40" s="54"/>
      <c r="G40" s="52">
        <f>$H$4</f>
        <v>2011</v>
      </c>
      <c r="H40" s="52">
        <v>7</v>
      </c>
      <c r="I40" s="56"/>
      <c r="J40" s="51" t="str">
        <f>IF(P39&lt;&gt;"",IF(DAY(EOMONTH(DATE($H$4,8,1),0))=P39,"",P39+1),"")</f>
        <v/>
      </c>
      <c r="K40" s="51" t="str">
        <f>IF(J40&lt;&gt;"",IF(DAY(EOMONTH(DATE($H$4,8,1),0))=J40,"",J40+1),"")</f>
        <v/>
      </c>
      <c r="L40" s="54"/>
      <c r="M40" s="54"/>
      <c r="N40" s="54"/>
      <c r="O40" s="52">
        <f>$H$4</f>
        <v>2011</v>
      </c>
      <c r="P40" s="52">
        <v>8</v>
      </c>
      <c r="Q40" s="56"/>
      <c r="R40" s="51" t="str">
        <f>IF(X39&lt;&gt;"",IF(DAY(EOMONTH(DATE($H$4,9,1),0))=X39,"",X39+1),"")</f>
        <v/>
      </c>
      <c r="S40" s="51" t="str">
        <f>IF(R40&lt;&gt;"",IF(DAY(EOMONTH(DATE($H$4,9,1),0))=R40,"",R40+1),"")</f>
        <v/>
      </c>
      <c r="T40" s="51"/>
      <c r="U40" s="51"/>
      <c r="V40" s="54"/>
      <c r="W40" s="52">
        <f>$H$4</f>
        <v>2011</v>
      </c>
      <c r="X40" s="52">
        <v>9</v>
      </c>
    </row>
    <row r="41" spans="2:32" ht="8.25" customHeight="1" x14ac:dyDescent="0.2"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2"/>
      <c r="Z41" s="1"/>
      <c r="AA41" s="1"/>
      <c r="AB41" s="1"/>
      <c r="AC41" s="1"/>
      <c r="AD41" s="1"/>
      <c r="AE41" s="1"/>
      <c r="AF41" s="1"/>
    </row>
    <row r="42" spans="2:32" ht="17.100000000000001" customHeight="1" x14ac:dyDescent="0.2">
      <c r="B42" s="73" t="s">
        <v>22</v>
      </c>
      <c r="C42" s="73"/>
      <c r="D42" s="73"/>
      <c r="E42" s="73"/>
      <c r="F42" s="73"/>
      <c r="G42" s="73"/>
      <c r="H42" s="74"/>
      <c r="I42" s="1"/>
      <c r="J42" s="73" t="s">
        <v>3</v>
      </c>
      <c r="K42" s="73"/>
      <c r="L42" s="73"/>
      <c r="M42" s="73"/>
      <c r="N42" s="73"/>
      <c r="O42" s="73"/>
      <c r="P42" s="74"/>
      <c r="Q42" s="1"/>
      <c r="R42" s="73" t="s">
        <v>23</v>
      </c>
      <c r="S42" s="73"/>
      <c r="T42" s="73"/>
      <c r="U42" s="73"/>
      <c r="V42" s="73"/>
      <c r="W42" s="73"/>
      <c r="X42" s="74"/>
      <c r="Y42" s="2"/>
      <c r="Z42" s="1"/>
      <c r="AA42" s="1"/>
      <c r="AB42" s="1"/>
      <c r="AC42" s="1"/>
      <c r="AD42" s="1"/>
      <c r="AE42" s="1"/>
      <c r="AF42" s="1"/>
    </row>
    <row r="43" spans="2:32" ht="17.100000000000001" customHeight="1" x14ac:dyDescent="0.2">
      <c r="B43" s="50" t="str">
        <f>R34</f>
        <v>Mo</v>
      </c>
      <c r="C43" s="50" t="str">
        <f t="shared" ref="C43" si="96">S34</f>
        <v>Di</v>
      </c>
      <c r="D43" s="50" t="str">
        <f t="shared" ref="D43" si="97">T34</f>
        <v>Mi</v>
      </c>
      <c r="E43" s="50" t="str">
        <f t="shared" ref="E43" si="98">U34</f>
        <v>Do</v>
      </c>
      <c r="F43" s="50" t="str">
        <f t="shared" ref="F43" si="99">V34</f>
        <v>Fr</v>
      </c>
      <c r="G43" s="50" t="str">
        <f t="shared" ref="G43" si="100">W34</f>
        <v>Sa</v>
      </c>
      <c r="H43" s="50" t="str">
        <f t="shared" ref="H43" si="101">X34</f>
        <v>So</v>
      </c>
      <c r="I43" s="46"/>
      <c r="J43" s="50" t="str">
        <f>B43</f>
        <v>Mo</v>
      </c>
      <c r="K43" s="50" t="str">
        <f t="shared" ref="K43" si="102">C43</f>
        <v>Di</v>
      </c>
      <c r="L43" s="50" t="str">
        <f t="shared" ref="L43" si="103">D43</f>
        <v>Mi</v>
      </c>
      <c r="M43" s="50" t="str">
        <f t="shared" ref="M43" si="104">E43</f>
        <v>Do</v>
      </c>
      <c r="N43" s="50" t="str">
        <f t="shared" ref="N43" si="105">F43</f>
        <v>Fr</v>
      </c>
      <c r="O43" s="50" t="str">
        <f t="shared" ref="O43" si="106">G43</f>
        <v>Sa</v>
      </c>
      <c r="P43" s="50" t="str">
        <f t="shared" ref="P43" si="107">H43</f>
        <v>So</v>
      </c>
      <c r="Q43" s="46"/>
      <c r="R43" s="50" t="str">
        <f>J43</f>
        <v>Mo</v>
      </c>
      <c r="S43" s="50" t="str">
        <f t="shared" ref="S43" si="108">K43</f>
        <v>Di</v>
      </c>
      <c r="T43" s="50" t="str">
        <f t="shared" ref="T43" si="109">L43</f>
        <v>Mi</v>
      </c>
      <c r="U43" s="50" t="str">
        <f t="shared" ref="U43" si="110">M43</f>
        <v>Do</v>
      </c>
      <c r="V43" s="50" t="str">
        <f t="shared" ref="V43" si="111">N43</f>
        <v>Fr</v>
      </c>
      <c r="W43" s="50" t="str">
        <f t="shared" ref="W43" si="112">O43</f>
        <v>Sa</v>
      </c>
      <c r="X43" s="50" t="str">
        <f t="shared" ref="X43" si="113">P43</f>
        <v>So</v>
      </c>
      <c r="Y43" s="2"/>
      <c r="Z43" s="1"/>
      <c r="AA43" s="1"/>
      <c r="AB43" s="1"/>
      <c r="AC43" s="1"/>
      <c r="AD43" s="1"/>
      <c r="AE43" s="1"/>
      <c r="AF43" s="1"/>
    </row>
    <row r="44" spans="2:32" ht="17.100000000000001" customHeight="1" x14ac:dyDescent="0.2">
      <c r="B44" s="51" t="str">
        <f>IF($O$6="Sunday",IF(WEEKDAY(DATE($H$4,10,1))=1,1,""),IF(WEEKDAY(DATE($H$4,10,1))=2,1,""))</f>
        <v/>
      </c>
      <c r="C44" s="51" t="str">
        <f>IF(B44&lt;&gt;"",B44+1,IF($O$6="Sunday",IF(WEEKDAY(DATE($H$4,10,1))=2,1,""),IF(WEEKDAY(DATE($H$4,10,1))=3,1,"")))</f>
        <v/>
      </c>
      <c r="D44" s="51" t="str">
        <f>IF(C44&lt;&gt;"",C44+1,IF($O$6="Sunday",IF(WEEKDAY(DATE($H$4,10,1))=3,1,""),IF(WEEKDAY(DATE($H$4,10,1))=4,1,"")))</f>
        <v/>
      </c>
      <c r="E44" s="51" t="str">
        <f>IF(D44&lt;&gt;"",D44+1,IF($O$6="Sunday",IF(WEEKDAY(DATE($H$4,10,1))=4,1,""),IF(WEEKDAY(DATE($H$4,10,1))=5,1,"")))</f>
        <v/>
      </c>
      <c r="F44" s="51" t="str">
        <f>IF(E44&lt;&gt;"",E44+1,IF($O$6="Sunday",IF(WEEKDAY(DATE($H$4,10,1))=5,1,""),IF(WEEKDAY(DATE($H$4,10,1))=6,1,"")))</f>
        <v/>
      </c>
      <c r="G44" s="51">
        <f>IF(F44&lt;&gt;"",F44+1,IF($O$6="Sunday",IF(WEEKDAY(DATE($H$4,10,1))=6,1,""),IF(WEEKDAY(DATE($H$4,10,1))=7,1,"")))</f>
        <v>1</v>
      </c>
      <c r="H44" s="51">
        <f>IF(G44&lt;&gt;"",G44+1,IF($O$6="Sunday",IF(WEEKDAY(DATE($H$4,10,1))=7,1,""),IF(WEEKDAY(DATE($H$4,10,1))=1,1,"")))</f>
        <v>2</v>
      </c>
      <c r="I44" s="58"/>
      <c r="J44" s="51" t="str">
        <f>IF($O$6="Sunday",IF(WEEKDAY(DATE($H$4,11,1))=1,1,""),IF(WEEKDAY(DATE($H$4,11,1))=2,1,""))</f>
        <v/>
      </c>
      <c r="K44" s="51">
        <f>IF(J44&lt;&gt;"",J44+1,IF($O$6="Sunday",IF(WEEKDAY(DATE($H$4,11,1))=2,1,""),IF(WEEKDAY(DATE($H$4,11,1))=3,1,"")))</f>
        <v>1</v>
      </c>
      <c r="L44" s="51">
        <f>IF(K44&lt;&gt;"",K44+1,IF($O$6="Sunday",IF(WEEKDAY(DATE($H$4,11,1))=3,1,""),IF(WEEKDAY(DATE($H$4,11,1))=4,1,"")))</f>
        <v>2</v>
      </c>
      <c r="M44" s="51">
        <f>IF(L44&lt;&gt;"",L44+1,IF($O$6="Sunday",IF(WEEKDAY(DATE($H$4,11,1))=4,1,""),IF(WEEKDAY(DATE($H$4,11,1))=5,1,"")))</f>
        <v>3</v>
      </c>
      <c r="N44" s="51">
        <f>IF(M44&lt;&gt;"",M44+1,IF($O$6="Sunday",IF(WEEKDAY(DATE($H$4,11,1))=5,1,""),IF(WEEKDAY(DATE($H$4,11,1))=6,1,"")))</f>
        <v>4</v>
      </c>
      <c r="O44" s="51">
        <f>IF(N44&lt;&gt;"",N44+1,IF($O$6="Sunday",IF(WEEKDAY(DATE($H$4,11,1))=6,1,""),IF(WEEKDAY(DATE($H$4,11,1))=7,1,"")))</f>
        <v>5</v>
      </c>
      <c r="P44" s="51">
        <f>IF(O44&lt;&gt;"",O44+1,IF($O$6="Sunday",IF(WEEKDAY(DATE($H$4,11,1))=7,1,""),IF(WEEKDAY(DATE($H$4,11,1))=1,1,"")))</f>
        <v>6</v>
      </c>
      <c r="Q44" s="58"/>
      <c r="R44" s="51" t="str">
        <f>IF($O$6="Sunday",IF(WEEKDAY(DATE($H$4,12,1))=1,1,""),IF(WEEKDAY(DATE($H$4,12,1))=2,1,""))</f>
        <v/>
      </c>
      <c r="S44" s="51" t="str">
        <f>IF(R44&lt;&gt;"",R44+1,IF($O$6="Sunday",IF(WEEKDAY(DATE($H$4,12,1))=2,1,""),IF(WEEKDAY(DATE($H$4,12,1))=3,1,"")))</f>
        <v/>
      </c>
      <c r="T44" s="51" t="str">
        <f>IF(S44&lt;&gt;"",S44+1,IF($O$6="Sunday",IF(WEEKDAY(DATE($H$4,12,1))=3,1,""),IF(WEEKDAY(DATE($H$4,12,1))=4,1,"")))</f>
        <v/>
      </c>
      <c r="U44" s="51">
        <f>IF(T44&lt;&gt;"",T44+1,IF($O$6="Sunday",IF(WEEKDAY(DATE($H$4,12,1))=4,1,""),IF(WEEKDAY(DATE($H$4,12,1))=5,1,"")))</f>
        <v>1</v>
      </c>
      <c r="V44" s="51">
        <f>IF(U44&lt;&gt;"",U44+1,IF($O$6="Sunday",IF(WEEKDAY(DATE($H$4,12,1))=5,1,""),IF(WEEKDAY(DATE($H$4,12,1))=6,1,"")))</f>
        <v>2</v>
      </c>
      <c r="W44" s="51">
        <f>IF(V44&lt;&gt;"",V44+1,IF($O$6="Sunday",IF(WEEKDAY(DATE($H$4,12,1))=6,1,""),IF(WEEKDAY(DATE($H$4,12,1))=7,1,"")))</f>
        <v>3</v>
      </c>
      <c r="X44" s="51">
        <f>IF(W44&lt;&gt;"",W44+1,IF($O$6="Sunday",IF(WEEKDAY(DATE($H$4,12,1))=7,1,""),IF(WEEKDAY(DATE($H$4,12,1))=1,1,"")))</f>
        <v>4</v>
      </c>
      <c r="Y44" s="2"/>
      <c r="Z44" s="1"/>
      <c r="AA44" s="1"/>
      <c r="AB44" s="1"/>
      <c r="AC44" s="1"/>
      <c r="AD44" s="1"/>
      <c r="AE44" s="1"/>
      <c r="AF44" s="1"/>
    </row>
    <row r="45" spans="2:32" ht="17.100000000000001" customHeight="1" x14ac:dyDescent="0.2">
      <c r="B45" s="51">
        <f>H44+1</f>
        <v>3</v>
      </c>
      <c r="C45" s="51">
        <f t="shared" ref="C45:C47" si="114">B45+1</f>
        <v>4</v>
      </c>
      <c r="D45" s="51">
        <f t="shared" ref="D45:D47" si="115">C45+1</f>
        <v>5</v>
      </c>
      <c r="E45" s="51">
        <f t="shared" ref="E45:E47" si="116">D45+1</f>
        <v>6</v>
      </c>
      <c r="F45" s="51">
        <f t="shared" ref="F45:F47" si="117">E45+1</f>
        <v>7</v>
      </c>
      <c r="G45" s="51">
        <f t="shared" ref="G45:G47" si="118">F45+1</f>
        <v>8</v>
      </c>
      <c r="H45" s="51">
        <f t="shared" ref="H45:H47" si="119">G45+1</f>
        <v>9</v>
      </c>
      <c r="I45" s="58"/>
      <c r="J45" s="51">
        <f>P44+1</f>
        <v>7</v>
      </c>
      <c r="K45" s="51">
        <f t="shared" ref="K45:K47" si="120">J45+1</f>
        <v>8</v>
      </c>
      <c r="L45" s="51">
        <f t="shared" ref="L45:L47" si="121">K45+1</f>
        <v>9</v>
      </c>
      <c r="M45" s="51">
        <f t="shared" ref="M45:M47" si="122">L45+1</f>
        <v>10</v>
      </c>
      <c r="N45" s="51">
        <f t="shared" ref="N45:N47" si="123">M45+1</f>
        <v>11</v>
      </c>
      <c r="O45" s="51">
        <f t="shared" ref="O45:O47" si="124">N45+1</f>
        <v>12</v>
      </c>
      <c r="P45" s="51">
        <f t="shared" ref="P45:P47" si="125">O45+1</f>
        <v>13</v>
      </c>
      <c r="Q45" s="58"/>
      <c r="R45" s="51">
        <f>X44+1</f>
        <v>5</v>
      </c>
      <c r="S45" s="51">
        <f t="shared" ref="S45:S47" si="126">R45+1</f>
        <v>6</v>
      </c>
      <c r="T45" s="51">
        <f t="shared" ref="T45:T47" si="127">S45+1</f>
        <v>7</v>
      </c>
      <c r="U45" s="51">
        <f t="shared" ref="U45:U47" si="128">T45+1</f>
        <v>8</v>
      </c>
      <c r="V45" s="51">
        <f t="shared" ref="V45:V47" si="129">U45+1</f>
        <v>9</v>
      </c>
      <c r="W45" s="51">
        <f t="shared" ref="W45:W47" si="130">V45+1</f>
        <v>10</v>
      </c>
      <c r="X45" s="51">
        <f t="shared" ref="X45:X47" si="131">W45+1</f>
        <v>11</v>
      </c>
      <c r="Y45" s="2"/>
      <c r="Z45" s="1"/>
      <c r="AA45" s="1"/>
      <c r="AB45" s="1"/>
      <c r="AC45" s="1"/>
      <c r="AD45" s="1"/>
      <c r="AE45" s="1"/>
      <c r="AF45" s="1"/>
    </row>
    <row r="46" spans="2:32" ht="17.100000000000001" customHeight="1" x14ac:dyDescent="0.2">
      <c r="B46" s="51">
        <f>H45+1</f>
        <v>10</v>
      </c>
      <c r="C46" s="51">
        <f t="shared" si="114"/>
        <v>11</v>
      </c>
      <c r="D46" s="51">
        <f t="shared" si="115"/>
        <v>12</v>
      </c>
      <c r="E46" s="51">
        <f t="shared" si="116"/>
        <v>13</v>
      </c>
      <c r="F46" s="51">
        <f t="shared" si="117"/>
        <v>14</v>
      </c>
      <c r="G46" s="51">
        <f t="shared" si="118"/>
        <v>15</v>
      </c>
      <c r="H46" s="51">
        <f t="shared" si="119"/>
        <v>16</v>
      </c>
      <c r="I46" s="58"/>
      <c r="J46" s="51">
        <f>P45+1</f>
        <v>14</v>
      </c>
      <c r="K46" s="51">
        <f t="shared" si="120"/>
        <v>15</v>
      </c>
      <c r="L46" s="51">
        <f t="shared" si="121"/>
        <v>16</v>
      </c>
      <c r="M46" s="51">
        <f t="shared" si="122"/>
        <v>17</v>
      </c>
      <c r="N46" s="51">
        <f t="shared" si="123"/>
        <v>18</v>
      </c>
      <c r="O46" s="51">
        <f t="shared" si="124"/>
        <v>19</v>
      </c>
      <c r="P46" s="51">
        <f t="shared" si="125"/>
        <v>20</v>
      </c>
      <c r="Q46" s="58"/>
      <c r="R46" s="51">
        <f>X45+1</f>
        <v>12</v>
      </c>
      <c r="S46" s="51">
        <f t="shared" si="126"/>
        <v>13</v>
      </c>
      <c r="T46" s="51">
        <f t="shared" si="127"/>
        <v>14</v>
      </c>
      <c r="U46" s="51">
        <f t="shared" si="128"/>
        <v>15</v>
      </c>
      <c r="V46" s="51">
        <f t="shared" si="129"/>
        <v>16</v>
      </c>
      <c r="W46" s="51">
        <f t="shared" si="130"/>
        <v>17</v>
      </c>
      <c r="X46" s="51">
        <f t="shared" si="131"/>
        <v>18</v>
      </c>
      <c r="Y46" s="2"/>
      <c r="Z46" s="1"/>
      <c r="AA46" s="1"/>
      <c r="AB46" s="1"/>
      <c r="AC46" s="1"/>
      <c r="AD46" s="1"/>
      <c r="AE46" s="1"/>
      <c r="AF46" s="1"/>
    </row>
    <row r="47" spans="2:32" ht="17.100000000000001" customHeight="1" x14ac:dyDescent="0.2">
      <c r="B47" s="51">
        <f>H46+1</f>
        <v>17</v>
      </c>
      <c r="C47" s="51">
        <f t="shared" si="114"/>
        <v>18</v>
      </c>
      <c r="D47" s="51">
        <f t="shared" si="115"/>
        <v>19</v>
      </c>
      <c r="E47" s="51">
        <f t="shared" si="116"/>
        <v>20</v>
      </c>
      <c r="F47" s="51">
        <f t="shared" si="117"/>
        <v>21</v>
      </c>
      <c r="G47" s="51">
        <f t="shared" si="118"/>
        <v>22</v>
      </c>
      <c r="H47" s="51">
        <f t="shared" si="119"/>
        <v>23</v>
      </c>
      <c r="I47" s="58"/>
      <c r="J47" s="51">
        <f>P46+1</f>
        <v>21</v>
      </c>
      <c r="K47" s="51">
        <f t="shared" si="120"/>
        <v>22</v>
      </c>
      <c r="L47" s="51">
        <f t="shared" si="121"/>
        <v>23</v>
      </c>
      <c r="M47" s="51">
        <f t="shared" si="122"/>
        <v>24</v>
      </c>
      <c r="N47" s="51">
        <f t="shared" si="123"/>
        <v>25</v>
      </c>
      <c r="O47" s="51">
        <f t="shared" si="124"/>
        <v>26</v>
      </c>
      <c r="P47" s="51">
        <f t="shared" si="125"/>
        <v>27</v>
      </c>
      <c r="Q47" s="58"/>
      <c r="R47" s="51">
        <f>X46+1</f>
        <v>19</v>
      </c>
      <c r="S47" s="51">
        <f t="shared" si="126"/>
        <v>20</v>
      </c>
      <c r="T47" s="51">
        <f t="shared" si="127"/>
        <v>21</v>
      </c>
      <c r="U47" s="51">
        <f t="shared" si="128"/>
        <v>22</v>
      </c>
      <c r="V47" s="51">
        <f t="shared" si="129"/>
        <v>23</v>
      </c>
      <c r="W47" s="51">
        <f t="shared" si="130"/>
        <v>24</v>
      </c>
      <c r="X47" s="51">
        <f t="shared" si="131"/>
        <v>25</v>
      </c>
      <c r="Y47" s="2"/>
      <c r="Z47" s="1"/>
      <c r="AA47" s="1"/>
      <c r="AB47" s="1"/>
      <c r="AC47" s="1"/>
      <c r="AD47" s="1"/>
      <c r="AE47" s="1"/>
      <c r="AF47" s="1"/>
    </row>
    <row r="48" spans="2:32" ht="17.100000000000001" customHeight="1" x14ac:dyDescent="0.2">
      <c r="B48" s="51">
        <f>IF(H47&lt;&gt;"",IF(DAY(EOMONTH(DATE($H$4,10,1),0))=H47,"",H47+1),"")</f>
        <v>24</v>
      </c>
      <c r="C48" s="51">
        <f t="shared" ref="C48:H48" si="132">IF(B48&lt;&gt;"",IF(DAY(EOMONTH(DATE($H$4,10,1),0))=B48,"",B48+1),"")</f>
        <v>25</v>
      </c>
      <c r="D48" s="51">
        <f t="shared" si="132"/>
        <v>26</v>
      </c>
      <c r="E48" s="51">
        <f t="shared" si="132"/>
        <v>27</v>
      </c>
      <c r="F48" s="51">
        <f t="shared" si="132"/>
        <v>28</v>
      </c>
      <c r="G48" s="51">
        <f t="shared" si="132"/>
        <v>29</v>
      </c>
      <c r="H48" s="51">
        <f t="shared" si="132"/>
        <v>30</v>
      </c>
      <c r="I48" s="58"/>
      <c r="J48" s="51">
        <f>IF(P47&lt;&gt;"",IF(DAY(EOMONTH(DATE($H$4,11,1),0))=P47,"",P47+1),"")</f>
        <v>28</v>
      </c>
      <c r="K48" s="51">
        <f t="shared" ref="K48:P48" si="133">IF(J48&lt;&gt;"",IF(DAY(EOMONTH(DATE($H$4,11,1),0))=J48,"",J48+1),"")</f>
        <v>29</v>
      </c>
      <c r="L48" s="51">
        <f t="shared" si="133"/>
        <v>30</v>
      </c>
      <c r="M48" s="51" t="str">
        <f t="shared" si="133"/>
        <v/>
      </c>
      <c r="N48" s="51" t="str">
        <f t="shared" si="133"/>
        <v/>
      </c>
      <c r="O48" s="51" t="str">
        <f t="shared" si="133"/>
        <v/>
      </c>
      <c r="P48" s="51" t="str">
        <f t="shared" si="133"/>
        <v/>
      </c>
      <c r="Q48" s="58"/>
      <c r="R48" s="51">
        <f>IF(X47&lt;&gt;"",IF(DAY(EOMONTH(DATE($H$4,12,1),0))=X47,"",X47+1),"")</f>
        <v>26</v>
      </c>
      <c r="S48" s="51">
        <f t="shared" ref="S48:X48" si="134">IF(R48&lt;&gt;"",IF(DAY(EOMONTH(DATE($H$4,12,1),0))=R48,"",R48+1),"")</f>
        <v>27</v>
      </c>
      <c r="T48" s="51">
        <f t="shared" si="134"/>
        <v>28</v>
      </c>
      <c r="U48" s="51">
        <f t="shared" si="134"/>
        <v>29</v>
      </c>
      <c r="V48" s="51">
        <f t="shared" si="134"/>
        <v>30</v>
      </c>
      <c r="W48" s="51">
        <f t="shared" si="134"/>
        <v>31</v>
      </c>
      <c r="X48" s="51" t="str">
        <f t="shared" si="134"/>
        <v/>
      </c>
      <c r="Y48" s="2"/>
      <c r="Z48" s="1"/>
      <c r="AA48" s="1"/>
      <c r="AB48" s="1"/>
      <c r="AC48" s="1"/>
      <c r="AD48" s="1"/>
      <c r="AE48" s="1"/>
      <c r="AF48" s="1"/>
    </row>
    <row r="49" spans="2:32" ht="17.100000000000001" customHeight="1" x14ac:dyDescent="0.2">
      <c r="B49" s="51">
        <f>IF(H48&lt;&gt;"",IF(DAY(EOMONTH(DATE($H$4,10,1),0))=H48,"",H48+1),"")</f>
        <v>31</v>
      </c>
      <c r="C49" s="51" t="str">
        <f>IF(B49&lt;&gt;"",IF(DAY(EOMONTH(DATE($H$4,10,1),0))=B49,"",B49+1),"")</f>
        <v/>
      </c>
      <c r="D49" s="54"/>
      <c r="E49" s="54"/>
      <c r="F49" s="54"/>
      <c r="G49" s="52">
        <f>$H$4</f>
        <v>2011</v>
      </c>
      <c r="H49" s="52">
        <v>10</v>
      </c>
      <c r="I49" s="58"/>
      <c r="J49" s="51" t="str">
        <f>IF(P48&lt;&gt;"",IF(DAY(EOMONTH(DATE($H$4,11,1),0))=P48,"",P48+1),"")</f>
        <v/>
      </c>
      <c r="K49" s="51" t="str">
        <f>IF(J49&lt;&gt;"",IF(DAY(EOMONTH(DATE($H$4,11,1),0))=J49,"",J49+1),"")</f>
        <v/>
      </c>
      <c r="L49" s="54"/>
      <c r="M49" s="54"/>
      <c r="N49" s="54"/>
      <c r="O49" s="59">
        <f>$H$4</f>
        <v>2011</v>
      </c>
      <c r="P49" s="59">
        <v>11</v>
      </c>
      <c r="Q49" s="58"/>
      <c r="R49" s="51" t="str">
        <f>IF(X48&lt;&gt;"",IF(DAY(EOMONTH(DATE($H$4,12,1),0))=X48,"",X48+1),"")</f>
        <v/>
      </c>
      <c r="S49" s="51" t="str">
        <f>IF(R49&lt;&gt;"",IF(DAY(EOMONTH(DATE($H$4,12,1),0))=R49,"",R49+1),"")</f>
        <v/>
      </c>
      <c r="T49" s="54"/>
      <c r="U49" s="54"/>
      <c r="V49" s="54"/>
      <c r="W49" s="52">
        <f>$H$4</f>
        <v>2011</v>
      </c>
      <c r="X49" s="52">
        <v>12</v>
      </c>
      <c r="Y49" s="2"/>
      <c r="Z49" s="1"/>
      <c r="AA49" s="1"/>
      <c r="AB49" s="1"/>
      <c r="AC49" s="1"/>
      <c r="AD49" s="1"/>
      <c r="AE49" s="1"/>
      <c r="AF49" s="1"/>
    </row>
    <row r="50" spans="2:32" ht="17.100000000000001" customHeight="1" thickBot="1" x14ac:dyDescent="0.25"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2"/>
      <c r="Z50" s="1"/>
      <c r="AA50" s="1"/>
      <c r="AB50" s="1"/>
      <c r="AC50" s="1"/>
      <c r="AD50" s="1"/>
      <c r="AE50" s="1"/>
      <c r="AF50" s="1"/>
    </row>
    <row r="51" spans="2:32" ht="17.100000000000001" customHeight="1" x14ac:dyDescent="0.2">
      <c r="Y51" s="2"/>
      <c r="Z51" s="1"/>
      <c r="AA51" s="1"/>
      <c r="AB51" s="1"/>
      <c r="AC51" s="1"/>
      <c r="AD51" s="1"/>
      <c r="AE51" s="1"/>
      <c r="AF51" s="1"/>
    </row>
    <row r="52" spans="2:32" ht="17.100000000000001" customHeight="1" x14ac:dyDescent="0.2">
      <c r="Y52" s="2"/>
      <c r="Z52" s="1"/>
      <c r="AA52" s="1"/>
      <c r="AB52" s="1"/>
      <c r="AC52" s="1"/>
      <c r="AD52" s="1"/>
      <c r="AE52" s="1"/>
      <c r="AF52" s="1"/>
    </row>
    <row r="53" spans="2:32" ht="17.100000000000001" customHeight="1" x14ac:dyDescent="0.2">
      <c r="Y53" s="2"/>
      <c r="Z53" s="1"/>
      <c r="AA53" s="1"/>
      <c r="AB53" s="1"/>
      <c r="AC53" s="1"/>
      <c r="AD53" s="1"/>
      <c r="AE53" s="1"/>
      <c r="AF53" s="1"/>
    </row>
    <row r="54" spans="2:32" ht="17.100000000000001" customHeight="1" x14ac:dyDescent="0.2">
      <c r="Y54" s="2"/>
      <c r="Z54" s="1"/>
      <c r="AA54" s="1"/>
      <c r="AB54" s="1"/>
      <c r="AC54" s="1"/>
      <c r="AD54" s="1"/>
      <c r="AE54" s="1"/>
      <c r="AF54" s="1"/>
    </row>
    <row r="55" spans="2:32" ht="17.100000000000001" customHeight="1" x14ac:dyDescent="0.2">
      <c r="Y55" s="2"/>
      <c r="Z55" s="1"/>
      <c r="AA55" s="1"/>
      <c r="AB55" s="1"/>
      <c r="AC55" s="1"/>
      <c r="AD55" s="1"/>
      <c r="AE55" s="1"/>
      <c r="AF55" s="1"/>
    </row>
    <row r="56" spans="2:32" ht="17.100000000000001" customHeight="1" x14ac:dyDescent="0.2">
      <c r="Y56" s="2"/>
      <c r="Z56" s="1"/>
      <c r="AA56" s="1"/>
      <c r="AB56" s="1"/>
      <c r="AC56" s="1"/>
      <c r="AD56" s="1"/>
      <c r="AE56" s="1"/>
      <c r="AF56" s="1"/>
    </row>
    <row r="57" spans="2:32" ht="8.25" customHeight="1" x14ac:dyDescent="0.2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2"/>
      <c r="Z57" s="1"/>
      <c r="AA57" s="1"/>
      <c r="AB57" s="1"/>
      <c r="AC57" s="1"/>
      <c r="AD57" s="1"/>
      <c r="AE57" s="1"/>
      <c r="AF57" s="1"/>
    </row>
    <row r="58" spans="2:32" ht="17.100000000000001" customHeight="1" x14ac:dyDescent="0.2">
      <c r="Y58" s="5"/>
      <c r="Z58" s="5"/>
      <c r="AA58" s="5"/>
      <c r="AB58" s="5"/>
      <c r="AC58" s="5"/>
      <c r="AD58" s="5"/>
      <c r="AE58" s="5"/>
      <c r="AF58" s="5"/>
    </row>
    <row r="59" spans="2:32" ht="17.100000000000001" customHeight="1" x14ac:dyDescent="0.2"/>
    <row r="60" spans="2:32" ht="17.100000000000001" customHeight="1" x14ac:dyDescent="0.2"/>
    <row r="61" spans="2:32" ht="17.100000000000001" customHeight="1" x14ac:dyDescent="0.2"/>
    <row r="62" spans="2:32" ht="17.100000000000001" customHeight="1" x14ac:dyDescent="0.2"/>
    <row r="63" spans="2:32" ht="17.100000000000001" customHeight="1" x14ac:dyDescent="0.2"/>
    <row r="64" spans="2:32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  <row r="111" ht="17.100000000000001" customHeight="1" x14ac:dyDescent="0.2"/>
    <row r="112" ht="17.100000000000001" customHeight="1" x14ac:dyDescent="0.2"/>
    <row r="113" ht="17.100000000000001" customHeight="1" x14ac:dyDescent="0.2"/>
    <row r="114" ht="17.100000000000001" customHeight="1" x14ac:dyDescent="0.2"/>
    <row r="115" ht="17.100000000000001" customHeight="1" x14ac:dyDescent="0.2"/>
    <row r="116" ht="17.100000000000001" customHeight="1" x14ac:dyDescent="0.2"/>
    <row r="117" ht="17.100000000000001" customHeight="1" x14ac:dyDescent="0.2"/>
    <row r="118" ht="17.100000000000001" customHeight="1" x14ac:dyDescent="0.2"/>
    <row r="119" ht="17.100000000000001" customHeight="1" x14ac:dyDescent="0.2"/>
    <row r="120" ht="17.100000000000001" customHeight="1" x14ac:dyDescent="0.2"/>
    <row r="121" ht="17.100000000000001" customHeight="1" x14ac:dyDescent="0.2"/>
    <row r="122" ht="17.100000000000001" customHeight="1" x14ac:dyDescent="0.2"/>
    <row r="123" ht="17.100000000000001" customHeight="1" x14ac:dyDescent="0.2"/>
    <row r="124" ht="17.100000000000001" customHeight="1" x14ac:dyDescent="0.2"/>
    <row r="125" ht="17.100000000000001" customHeight="1" x14ac:dyDescent="0.2"/>
    <row r="126" ht="17.100000000000001" customHeight="1" x14ac:dyDescent="0.2"/>
    <row r="127" ht="17.100000000000001" customHeight="1" x14ac:dyDescent="0.2"/>
    <row r="128" ht="17.100000000000001" customHeight="1" x14ac:dyDescent="0.2"/>
    <row r="129" ht="17.100000000000001" customHeight="1" x14ac:dyDescent="0.2"/>
    <row r="130" ht="17.100000000000001" customHeight="1" x14ac:dyDescent="0.2"/>
    <row r="131" ht="17.100000000000001" customHeight="1" x14ac:dyDescent="0.2"/>
    <row r="132" ht="17.100000000000001" customHeight="1" x14ac:dyDescent="0.2"/>
    <row r="133" ht="17.100000000000001" customHeight="1" x14ac:dyDescent="0.2"/>
    <row r="134" ht="17.100000000000001" customHeight="1" x14ac:dyDescent="0.2"/>
    <row r="135" ht="17.100000000000001" customHeight="1" x14ac:dyDescent="0.2"/>
    <row r="136" ht="17.100000000000001" customHeight="1" x14ac:dyDescent="0.2"/>
    <row r="137" ht="17.100000000000001" customHeight="1" x14ac:dyDescent="0.2"/>
    <row r="138" ht="17.100000000000001" customHeight="1" x14ac:dyDescent="0.2"/>
    <row r="139" ht="17.100000000000001" customHeight="1" x14ac:dyDescent="0.2"/>
    <row r="140" ht="17.100000000000001" customHeight="1" x14ac:dyDescent="0.2"/>
    <row r="141" ht="17.100000000000001" customHeight="1" x14ac:dyDescent="0.2"/>
    <row r="142" ht="17.100000000000001" customHeight="1" x14ac:dyDescent="0.2"/>
    <row r="143" ht="17.100000000000001" customHeight="1" x14ac:dyDescent="0.2"/>
    <row r="144" ht="17.100000000000001" customHeight="1" x14ac:dyDescent="0.2"/>
    <row r="145" ht="17.100000000000001" customHeight="1" x14ac:dyDescent="0.2"/>
    <row r="146" ht="17.100000000000001" customHeight="1" x14ac:dyDescent="0.2"/>
    <row r="147" ht="17.100000000000001" customHeight="1" x14ac:dyDescent="0.2"/>
    <row r="148" ht="17.100000000000001" customHeight="1" x14ac:dyDescent="0.2"/>
    <row r="149" ht="17.100000000000001" customHeight="1" x14ac:dyDescent="0.2"/>
    <row r="150" ht="17.100000000000001" customHeight="1" x14ac:dyDescent="0.2"/>
    <row r="151" ht="17.100000000000001" customHeight="1" x14ac:dyDescent="0.2"/>
    <row r="152" ht="17.100000000000001" customHeight="1" x14ac:dyDescent="0.2"/>
    <row r="153" ht="17.100000000000001" customHeight="1" x14ac:dyDescent="0.2"/>
    <row r="154" ht="17.100000000000001" customHeight="1" x14ac:dyDescent="0.2"/>
    <row r="155" ht="17.100000000000001" customHeight="1" x14ac:dyDescent="0.2"/>
    <row r="156" ht="17.100000000000001" customHeight="1" x14ac:dyDescent="0.2"/>
    <row r="157" ht="17.100000000000001" customHeight="1" x14ac:dyDescent="0.2"/>
    <row r="158" ht="17.100000000000001" customHeight="1" x14ac:dyDescent="0.2"/>
    <row r="159" ht="17.100000000000001" customHeight="1" x14ac:dyDescent="0.2"/>
    <row r="160" ht="17.100000000000001" customHeight="1" x14ac:dyDescent="0.2"/>
    <row r="161" ht="17.100000000000001" customHeight="1" x14ac:dyDescent="0.2"/>
    <row r="162" ht="17.100000000000001" customHeight="1" x14ac:dyDescent="0.2"/>
    <row r="163" ht="17.100000000000001" customHeight="1" x14ac:dyDescent="0.2"/>
    <row r="164" ht="17.100000000000001" customHeight="1" x14ac:dyDescent="0.2"/>
    <row r="165" ht="17.100000000000001" customHeight="1" x14ac:dyDescent="0.2"/>
    <row r="166" ht="17.100000000000001" customHeight="1" x14ac:dyDescent="0.2"/>
    <row r="167" ht="17.100000000000001" customHeight="1" x14ac:dyDescent="0.2"/>
    <row r="168" ht="17.100000000000001" customHeight="1" x14ac:dyDescent="0.2"/>
    <row r="169" ht="17.100000000000001" customHeight="1" x14ac:dyDescent="0.2"/>
    <row r="170" ht="17.100000000000001" customHeight="1" x14ac:dyDescent="0.2"/>
    <row r="171" ht="17.100000000000001" customHeight="1" x14ac:dyDescent="0.2"/>
    <row r="172" ht="17.100000000000001" customHeight="1" x14ac:dyDescent="0.2"/>
    <row r="173" ht="17.100000000000001" customHeight="1" x14ac:dyDescent="0.2"/>
    <row r="174" ht="17.100000000000001" customHeight="1" x14ac:dyDescent="0.2"/>
    <row r="175" ht="17.100000000000001" customHeight="1" x14ac:dyDescent="0.2"/>
    <row r="176" ht="17.100000000000001" customHeight="1" x14ac:dyDescent="0.2"/>
    <row r="177" ht="17.100000000000001" customHeight="1" x14ac:dyDescent="0.2"/>
    <row r="178" ht="17.100000000000001" customHeight="1" x14ac:dyDescent="0.2"/>
    <row r="179" ht="17.100000000000001" customHeight="1" x14ac:dyDescent="0.2"/>
    <row r="180" ht="17.100000000000001" customHeight="1" x14ac:dyDescent="0.2"/>
    <row r="181" ht="17.100000000000001" customHeight="1" x14ac:dyDescent="0.2"/>
    <row r="182" ht="17.100000000000001" customHeight="1" x14ac:dyDescent="0.2"/>
    <row r="183" ht="17.100000000000001" customHeight="1" x14ac:dyDescent="0.2"/>
    <row r="184" ht="17.100000000000001" customHeight="1" x14ac:dyDescent="0.2"/>
    <row r="185" ht="17.100000000000001" customHeight="1" x14ac:dyDescent="0.2"/>
    <row r="186" ht="17.100000000000001" customHeight="1" x14ac:dyDescent="0.2"/>
    <row r="187" ht="17.100000000000001" customHeight="1" x14ac:dyDescent="0.2"/>
    <row r="188" ht="17.100000000000001" customHeight="1" x14ac:dyDescent="0.2"/>
    <row r="189" ht="17.100000000000001" customHeight="1" x14ac:dyDescent="0.2"/>
    <row r="190" ht="17.100000000000001" customHeight="1" x14ac:dyDescent="0.2"/>
    <row r="191" ht="17.100000000000001" customHeight="1" x14ac:dyDescent="0.2"/>
    <row r="192" ht="17.100000000000001" customHeight="1" x14ac:dyDescent="0.2"/>
    <row r="193" ht="17.100000000000001" customHeight="1" x14ac:dyDescent="0.2"/>
    <row r="194" ht="17.100000000000001" customHeight="1" x14ac:dyDescent="0.2"/>
    <row r="195" ht="17.100000000000001" customHeight="1" x14ac:dyDescent="0.2"/>
    <row r="196" ht="17.100000000000001" customHeight="1" x14ac:dyDescent="0.2"/>
    <row r="197" ht="17.100000000000001" customHeight="1" x14ac:dyDescent="0.2"/>
    <row r="198" ht="17.100000000000001" customHeight="1" x14ac:dyDescent="0.2"/>
    <row r="199" ht="17.100000000000001" customHeight="1" x14ac:dyDescent="0.2"/>
    <row r="200" ht="17.100000000000001" customHeight="1" x14ac:dyDescent="0.2"/>
    <row r="201" ht="17.100000000000001" customHeight="1" x14ac:dyDescent="0.2"/>
    <row r="202" ht="17.100000000000001" customHeight="1" x14ac:dyDescent="0.2"/>
    <row r="203" ht="17.100000000000001" customHeight="1" x14ac:dyDescent="0.2"/>
    <row r="204" ht="17.100000000000001" customHeight="1" x14ac:dyDescent="0.2"/>
    <row r="205" ht="17.100000000000001" customHeight="1" x14ac:dyDescent="0.2"/>
    <row r="206" ht="17.100000000000001" customHeight="1" x14ac:dyDescent="0.2"/>
    <row r="207" ht="17.100000000000001" customHeight="1" x14ac:dyDescent="0.2"/>
    <row r="208" ht="17.100000000000001" customHeight="1" x14ac:dyDescent="0.2"/>
    <row r="209" ht="17.100000000000001" customHeight="1" x14ac:dyDescent="0.2"/>
    <row r="210" ht="17.100000000000001" customHeight="1" x14ac:dyDescent="0.2"/>
    <row r="211" ht="17.100000000000001" customHeight="1" x14ac:dyDescent="0.2"/>
    <row r="212" ht="17.100000000000001" customHeight="1" x14ac:dyDescent="0.2"/>
    <row r="213" ht="17.100000000000001" customHeight="1" x14ac:dyDescent="0.2"/>
    <row r="214" ht="17.100000000000001" customHeight="1" x14ac:dyDescent="0.2"/>
    <row r="215" ht="17.100000000000001" customHeight="1" x14ac:dyDescent="0.2"/>
    <row r="216" ht="17.100000000000001" customHeight="1" x14ac:dyDescent="0.2"/>
    <row r="217" ht="17.100000000000001" customHeight="1" x14ac:dyDescent="0.2"/>
    <row r="218" ht="17.100000000000001" customHeight="1" x14ac:dyDescent="0.2"/>
    <row r="219" ht="17.100000000000001" customHeight="1" x14ac:dyDescent="0.2"/>
    <row r="220" ht="17.100000000000001" customHeight="1" x14ac:dyDescent="0.2"/>
    <row r="221" ht="17.100000000000001" customHeight="1" x14ac:dyDescent="0.2"/>
    <row r="222" ht="17.100000000000001" customHeight="1" x14ac:dyDescent="0.2"/>
    <row r="223" ht="17.100000000000001" customHeight="1" x14ac:dyDescent="0.2"/>
    <row r="224" ht="17.100000000000001" customHeight="1" x14ac:dyDescent="0.2"/>
    <row r="225" ht="17.100000000000001" customHeight="1" x14ac:dyDescent="0.2"/>
    <row r="226" ht="17.100000000000001" customHeight="1" x14ac:dyDescent="0.2"/>
    <row r="227" ht="17.100000000000001" customHeight="1" x14ac:dyDescent="0.2"/>
    <row r="228" ht="17.100000000000001" customHeight="1" x14ac:dyDescent="0.2"/>
    <row r="229" ht="17.100000000000001" customHeight="1" x14ac:dyDescent="0.2"/>
    <row r="230" ht="17.100000000000001" customHeight="1" x14ac:dyDescent="0.2"/>
    <row r="231" ht="17.100000000000001" customHeight="1" x14ac:dyDescent="0.2"/>
    <row r="232" ht="17.100000000000001" customHeight="1" x14ac:dyDescent="0.2"/>
    <row r="233" ht="17.100000000000001" customHeight="1" x14ac:dyDescent="0.2"/>
    <row r="234" ht="17.100000000000001" customHeight="1" x14ac:dyDescent="0.2"/>
    <row r="235" ht="17.100000000000001" customHeight="1" x14ac:dyDescent="0.2"/>
    <row r="236" ht="17.100000000000001" customHeight="1" x14ac:dyDescent="0.2"/>
    <row r="237" ht="17.100000000000001" customHeight="1" x14ac:dyDescent="0.2"/>
    <row r="238" ht="17.100000000000001" customHeight="1" x14ac:dyDescent="0.2"/>
    <row r="239" ht="17.100000000000001" customHeight="1" x14ac:dyDescent="0.2"/>
    <row r="240" ht="17.100000000000001" customHeight="1" x14ac:dyDescent="0.2"/>
    <row r="241" ht="17.100000000000001" customHeight="1" x14ac:dyDescent="0.2"/>
    <row r="242" ht="17.100000000000001" customHeight="1" x14ac:dyDescent="0.2"/>
    <row r="243" ht="17.100000000000001" customHeight="1" x14ac:dyDescent="0.2"/>
    <row r="244" ht="17.100000000000001" customHeight="1" x14ac:dyDescent="0.2"/>
    <row r="245" ht="17.100000000000001" customHeight="1" x14ac:dyDescent="0.2"/>
    <row r="246" ht="17.100000000000001" customHeight="1" x14ac:dyDescent="0.2"/>
    <row r="247" ht="17.100000000000001" customHeight="1" x14ac:dyDescent="0.2"/>
    <row r="248" ht="17.100000000000001" customHeight="1" x14ac:dyDescent="0.2"/>
    <row r="249" ht="17.100000000000001" customHeight="1" x14ac:dyDescent="0.2"/>
    <row r="250" ht="17.100000000000001" customHeight="1" x14ac:dyDescent="0.2"/>
    <row r="251" ht="17.100000000000001" customHeight="1" x14ac:dyDescent="0.2"/>
    <row r="252" ht="17.100000000000001" customHeight="1" x14ac:dyDescent="0.2"/>
    <row r="253" ht="17.100000000000001" customHeight="1" x14ac:dyDescent="0.2"/>
    <row r="254" ht="17.100000000000001" customHeight="1" x14ac:dyDescent="0.2"/>
    <row r="255" ht="17.100000000000001" customHeight="1" x14ac:dyDescent="0.2"/>
    <row r="256" ht="17.100000000000001" customHeight="1" x14ac:dyDescent="0.2"/>
    <row r="257" ht="17.100000000000001" customHeight="1" x14ac:dyDescent="0.2"/>
    <row r="258" ht="17.100000000000001" customHeight="1" x14ac:dyDescent="0.2"/>
    <row r="259" ht="17.100000000000001" customHeight="1" x14ac:dyDescent="0.2"/>
    <row r="260" ht="17.100000000000001" customHeight="1" x14ac:dyDescent="0.2"/>
    <row r="261" ht="17.100000000000001" customHeight="1" x14ac:dyDescent="0.2"/>
    <row r="262" ht="17.100000000000001" customHeight="1" x14ac:dyDescent="0.2"/>
    <row r="263" ht="17.100000000000001" customHeight="1" x14ac:dyDescent="0.2"/>
    <row r="264" ht="17.100000000000001" customHeight="1" x14ac:dyDescent="0.2"/>
    <row r="265" ht="17.100000000000001" customHeight="1" x14ac:dyDescent="0.2"/>
    <row r="266" ht="17.100000000000001" customHeight="1" x14ac:dyDescent="0.2"/>
    <row r="267" ht="17.100000000000001" customHeight="1" x14ac:dyDescent="0.2"/>
    <row r="268" ht="17.100000000000001" customHeight="1" x14ac:dyDescent="0.2"/>
    <row r="269" ht="17.100000000000001" customHeight="1" x14ac:dyDescent="0.2"/>
    <row r="270" ht="17.100000000000001" customHeight="1" x14ac:dyDescent="0.2"/>
    <row r="271" ht="17.100000000000001" customHeight="1" x14ac:dyDescent="0.2"/>
    <row r="272" ht="17.100000000000001" customHeight="1" x14ac:dyDescent="0.2"/>
    <row r="273" ht="17.100000000000001" customHeight="1" x14ac:dyDescent="0.2"/>
    <row r="274" ht="17.100000000000001" customHeight="1" x14ac:dyDescent="0.2"/>
    <row r="275" ht="17.100000000000001" customHeight="1" x14ac:dyDescent="0.2"/>
    <row r="276" ht="17.100000000000001" customHeight="1" x14ac:dyDescent="0.2"/>
  </sheetData>
  <sheetProtection formatCells="0" formatColumns="0" formatRows="0" insertColumns="0" insertRows="0" deleteColumns="0" deleteRows="0" sort="0" autoFilter="0" pivotTables="0"/>
  <mergeCells count="24">
    <mergeCell ref="H4:I4"/>
    <mergeCell ref="L2:N2"/>
    <mergeCell ref="B9:Q12"/>
    <mergeCell ref="B2:G2"/>
    <mergeCell ref="L6:N6"/>
    <mergeCell ref="H5:J5"/>
    <mergeCell ref="B5:G5"/>
    <mergeCell ref="B6:G6"/>
    <mergeCell ref="B7:G7"/>
    <mergeCell ref="B4:G4"/>
    <mergeCell ref="R42:X42"/>
    <mergeCell ref="B42:H42"/>
    <mergeCell ref="J42:P42"/>
    <mergeCell ref="R33:X33"/>
    <mergeCell ref="J33:P33"/>
    <mergeCell ref="S13:X13"/>
    <mergeCell ref="B13:H13"/>
    <mergeCell ref="B24:H24"/>
    <mergeCell ref="B33:H33"/>
    <mergeCell ref="R15:X15"/>
    <mergeCell ref="R24:X24"/>
    <mergeCell ref="B15:H15"/>
    <mergeCell ref="J15:P15"/>
    <mergeCell ref="J24:P24"/>
  </mergeCells>
  <phoneticPr fontId="2" type="noConversion"/>
  <conditionalFormatting sqref="B44:F49 G44:H48">
    <cfRule type="expression" dxfId="47" priority="13" stopIfTrue="1">
      <formula>AND(B44&lt;&gt;"",MATCH(DATE($G$49,$H$49,B44),Courses,0))</formula>
    </cfRule>
    <cfRule type="expression" dxfId="46" priority="14" stopIfTrue="1">
      <formula>AND(B44&lt;&gt;"",MATCH(DATE($G$49,$H$49,B44),Event,0))</formula>
    </cfRule>
    <cfRule type="expression" dxfId="45" priority="15" stopIfTrue="1">
      <formula>AND(B44&lt;&gt;"",MATCH(DATE($G$49,$H$49,B44),Holiday,0))</formula>
    </cfRule>
  </conditionalFormatting>
  <conditionalFormatting sqref="J44:N49 O44:P48">
    <cfRule type="expression" dxfId="44" priority="16" stopIfTrue="1">
      <formula>AND(J44&lt;&gt;"",MATCH(DATE($O$49,$P$49,J44),Courses,0))</formula>
    </cfRule>
    <cfRule type="expression" dxfId="43" priority="17" stopIfTrue="1">
      <formula>AND(J44&lt;&gt;"",MATCH(DATE($O$49,$P$49,J44),Event,0))</formula>
    </cfRule>
    <cfRule type="expression" dxfId="42" priority="18" stopIfTrue="1">
      <formula>AND(J44&lt;&gt;"",MATCH(DATE($O$49,$P$49,J44),Holiday,0))</formula>
    </cfRule>
  </conditionalFormatting>
  <conditionalFormatting sqref="R44:V49 W44:X48">
    <cfRule type="expression" dxfId="41" priority="19" stopIfTrue="1">
      <formula>AND(R44&lt;&gt;"",MATCH(DATE($W$49,$X$49,R44),Courses,0))</formula>
    </cfRule>
    <cfRule type="expression" dxfId="40" priority="20" stopIfTrue="1">
      <formula>AND(R44&lt;&gt;"",MATCH(DATE($W$49,$X$49,R44),Event,0))</formula>
    </cfRule>
    <cfRule type="expression" dxfId="39" priority="21" stopIfTrue="1">
      <formula>AND(R44&lt;&gt;"",MATCH(DATE($W$49,$X$49,R44),Holiday,0))</formula>
    </cfRule>
  </conditionalFormatting>
  <conditionalFormatting sqref="R35:V40 W35:X39">
    <cfRule type="expression" dxfId="38" priority="22" stopIfTrue="1">
      <formula>AND(R35&lt;&gt;"",MATCH(DATE($W$40,$X$40,R35),Courses,0))</formula>
    </cfRule>
    <cfRule type="expression" dxfId="37" priority="23" stopIfTrue="1">
      <formula>AND(R35&lt;&gt;"",MATCH(DATE($W$40,$X$40,R35),Event,0))</formula>
    </cfRule>
    <cfRule type="expression" dxfId="36" priority="24" stopIfTrue="1">
      <formula>AND(R35&lt;&gt;"",MATCH(DATE($W$40,$X$40,R35),Holiday,0))</formula>
    </cfRule>
  </conditionalFormatting>
  <conditionalFormatting sqref="B35:F40 G35:H39">
    <cfRule type="expression" dxfId="35" priority="25" stopIfTrue="1">
      <formula>AND(B35&lt;&gt;"",MATCH(DATE($G$40,$H$40,B35),Courses,0))</formula>
    </cfRule>
    <cfRule type="expression" dxfId="34" priority="26" stopIfTrue="1">
      <formula>AND(B35&lt;&gt;"",MATCH(DATE($G$40,$H$40,B35),Event,0))</formula>
    </cfRule>
    <cfRule type="expression" dxfId="33" priority="27" stopIfTrue="1">
      <formula>AND(B35&lt;&gt;"",MATCH(DATE($G$40,$H$40,B35),Holiday,0))</formula>
    </cfRule>
  </conditionalFormatting>
  <conditionalFormatting sqref="J35:N40 O35:P39">
    <cfRule type="expression" dxfId="32" priority="28" stopIfTrue="1">
      <formula>AND(J35&lt;&gt;"",MATCH(DATE($O$40,$P$40,J35),Courses,0))</formula>
    </cfRule>
    <cfRule type="expression" dxfId="31" priority="29" stopIfTrue="1">
      <formula>MATCH(DATE($O$40,$P$40,J35),Event,0)</formula>
    </cfRule>
    <cfRule type="expression" dxfId="30" priority="30" stopIfTrue="1">
      <formula>AND(J35&lt;&gt;"",MATCH(DATE($O$40,$P$40,J35),Holiday,0))</formula>
    </cfRule>
  </conditionalFormatting>
  <conditionalFormatting sqref="J26:N31 O26:P30">
    <cfRule type="expression" dxfId="29" priority="31" stopIfTrue="1">
      <formula>AND(J26&lt;&gt;"",MATCH(DATE($O$31,$P$31,J26),Courses,0))</formula>
    </cfRule>
    <cfRule type="expression" dxfId="28" priority="32" stopIfTrue="1">
      <formula>AND(J26&lt;&gt;"",MATCH(DATE($O$31,$P$31,J26),Event,0))</formula>
    </cfRule>
    <cfRule type="expression" dxfId="27" priority="33" stopIfTrue="1">
      <formula>AND(J26&lt;&gt;"",MATCH(DATE($O$31,$P$31,J26),Holiday,0))</formula>
    </cfRule>
  </conditionalFormatting>
  <conditionalFormatting sqref="R26:V31 W26:X30">
    <cfRule type="expression" dxfId="26" priority="34" stopIfTrue="1">
      <formula>AND(R26&lt;&gt;"",MATCH(DATE($W$31,$X$31,R26),Courses,0))</formula>
    </cfRule>
    <cfRule type="expression" dxfId="25" priority="35" stopIfTrue="1">
      <formula>AND(R26&lt;&gt;"",MATCH(DATE($W$31,$X$31,R26),Event,0))</formula>
    </cfRule>
    <cfRule type="expression" dxfId="24" priority="36" stopIfTrue="1">
      <formula>AND(R26&lt;&gt;"",MATCH(DATE($W$31,$X$31,R26),Holiday,0))</formula>
    </cfRule>
  </conditionalFormatting>
  <conditionalFormatting sqref="B26:F31 G26:H30">
    <cfRule type="expression" dxfId="23" priority="37" stopIfTrue="1">
      <formula>AND(B26&lt;&gt;"",MATCH(DATE($G$31,$H$31,B26),Courses,0))</formula>
    </cfRule>
    <cfRule type="expression" dxfId="22" priority="38" stopIfTrue="1">
      <formula>AND(B26&lt;&gt;"",MATCH(DATE($G$31,$H$31,B26),Event,0))</formula>
    </cfRule>
    <cfRule type="expression" dxfId="21" priority="39" stopIfTrue="1">
      <formula>AND(B26&lt;&gt;"",MATCH(DATE($G$31,$H$31,B26),Holiday,0))</formula>
    </cfRule>
  </conditionalFormatting>
  <conditionalFormatting sqref="B17:F22 G17:H21">
    <cfRule type="expression" dxfId="20" priority="40" stopIfTrue="1">
      <formula>AND(B17&lt;&gt;"",MATCH(DATE($G$22,$H$22,B17),Courses,0))</formula>
    </cfRule>
    <cfRule type="expression" dxfId="19" priority="41" stopIfTrue="1">
      <formula>AND(B17&lt;&gt;"",MATCH(DATE($G$22,$H$22,B17),Event,0))</formula>
    </cfRule>
    <cfRule type="expression" dxfId="18" priority="42" stopIfTrue="1">
      <formula>AND(B17&lt;&gt;"",MATCH(DATE($G$22,$H$22,B17),Holiday,0))</formula>
    </cfRule>
  </conditionalFormatting>
  <conditionalFormatting sqref="J17:N22 O17:P21">
    <cfRule type="expression" dxfId="17" priority="43" stopIfTrue="1">
      <formula>AND(J17&lt;&gt;"",MATCH(DATE($O$22,$P$22,J17),Courses,0))</formula>
    </cfRule>
    <cfRule type="expression" dxfId="16" priority="44" stopIfTrue="1">
      <formula>AND(J17&lt;&gt;"",MATCH(DATE($O$22,$P$22,J17),Event,0))</formula>
    </cfRule>
    <cfRule type="expression" dxfId="15" priority="45" stopIfTrue="1">
      <formula>AND(J17&lt;&gt;"",MATCH(DATE($O$22,$P$22,J17),Holiday,0))</formula>
    </cfRule>
  </conditionalFormatting>
  <conditionalFormatting sqref="R17:V22 W17:X21">
    <cfRule type="expression" dxfId="14" priority="46" stopIfTrue="1">
      <formula>AND(R17&lt;&gt;"",MATCH(DATE($W$22,$X$22,R17),Courses,0))</formula>
    </cfRule>
    <cfRule type="expression" dxfId="13" priority="47" stopIfTrue="1">
      <formula>AND(R17&lt;&gt;"",MATCH(DATE($W$22,$X$22,R17),Event,0))</formula>
    </cfRule>
    <cfRule type="expression" dxfId="12" priority="48" stopIfTrue="1">
      <formula>AND(R17&lt;&gt;"",MATCH(DATE($W$22,$X$22,R17),Holiday,0))</formula>
    </cfRule>
  </conditionalFormatting>
  <conditionalFormatting sqref="R44:X49">
    <cfRule type="cellIs" dxfId="11" priority="12" stopIfTrue="1" operator="equal">
      <formula>""</formula>
    </cfRule>
  </conditionalFormatting>
  <conditionalFormatting sqref="J44:P49">
    <cfRule type="cellIs" dxfId="10" priority="11" stopIfTrue="1" operator="equal">
      <formula>""</formula>
    </cfRule>
  </conditionalFormatting>
  <conditionalFormatting sqref="B44:H49">
    <cfRule type="cellIs" dxfId="9" priority="10" stopIfTrue="1" operator="equal">
      <formula>""</formula>
    </cfRule>
  </conditionalFormatting>
  <conditionalFormatting sqref="R35:X40">
    <cfRule type="cellIs" dxfId="8" priority="9" stopIfTrue="1" operator="equal">
      <formula>""</formula>
    </cfRule>
  </conditionalFormatting>
  <conditionalFormatting sqref="J35:P40">
    <cfRule type="cellIs" dxfId="7" priority="8" stopIfTrue="1" operator="equal">
      <formula>""</formula>
    </cfRule>
  </conditionalFormatting>
  <conditionalFormatting sqref="B35:H40">
    <cfRule type="cellIs" dxfId="6" priority="7" stopIfTrue="1" operator="equal">
      <formula>""</formula>
    </cfRule>
  </conditionalFormatting>
  <conditionalFormatting sqref="R17:X22">
    <cfRule type="cellIs" dxfId="5" priority="6" stopIfTrue="1" operator="equal">
      <formula>""</formula>
    </cfRule>
  </conditionalFormatting>
  <conditionalFormatting sqref="J17:P22">
    <cfRule type="cellIs" dxfId="4" priority="5" stopIfTrue="1" operator="equal">
      <formula>""</formula>
    </cfRule>
  </conditionalFormatting>
  <conditionalFormatting sqref="B17:H22">
    <cfRule type="cellIs" dxfId="3" priority="4" stopIfTrue="1" operator="equal">
      <formula>""</formula>
    </cfRule>
  </conditionalFormatting>
  <conditionalFormatting sqref="B26:H31">
    <cfRule type="cellIs" dxfId="2" priority="3" stopIfTrue="1" operator="equal">
      <formula>""</formula>
    </cfRule>
  </conditionalFormatting>
  <conditionalFormatting sqref="J26:P31">
    <cfRule type="cellIs" dxfId="1" priority="2" stopIfTrue="1" operator="equal">
      <formula>""</formula>
    </cfRule>
  </conditionalFormatting>
  <conditionalFormatting sqref="R26:X31">
    <cfRule type="cellIs" dxfId="0" priority="1" stopIfTrue="1" operator="equal">
      <formula>""</formula>
    </cfRule>
  </conditionalFormatting>
  <hyperlinks>
    <hyperlink ref="S13" r:id="rId1"/>
    <hyperlink ref="B13:H13" r:id="rId2" display="exceltabelle.com fur mehr vorlagen"/>
  </hyperlinks>
  <pageMargins left="0.34" right="0.26" top="0.64" bottom="0.36" header="0.28000000000000003" footer="0.24"/>
  <pageSetup paperSize="9" scale="87" orientation="portrait" horizontalDpi="300" verticalDpi="300" r:id="rId3"/>
  <headerFooter alignWithMargins="0">
    <oddFooter>&amp;C(c) 2011 Excelcalendars.com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Ovulation Dummy</vt:lpstr>
      <vt:lpstr>Kalender</vt:lpstr>
      <vt:lpstr>Courses</vt:lpstr>
      <vt:lpstr>Event</vt:lpstr>
      <vt:lpstr>Holiday</vt:lpstr>
      <vt:lpstr>Kalender!Print_Area</vt:lpstr>
    </vt:vector>
  </TitlesOfParts>
  <Company>Exceltemplate.net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Ridha Musadya</cp:lastModifiedBy>
  <cp:lastPrinted>2011-08-30T02:05:15Z</cp:lastPrinted>
  <dcterms:created xsi:type="dcterms:W3CDTF">2008-10-29T15:28:11Z</dcterms:created>
  <dcterms:modified xsi:type="dcterms:W3CDTF">2011-08-30T02:29:50Z</dcterms:modified>
</cp:coreProperties>
</file>